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olodchenko_AA\Desktop\ЦУСы\ЦУСы 2022\Поселения\Ларьяк\"/>
    </mc:Choice>
  </mc:AlternateContent>
  <xr:revisionPtr revIDLastSave="0" documentId="8_{EEF323E2-F1BA-44BA-8346-D8C84A56DA3D}" xr6:coauthVersionLast="44" xr6:coauthVersionMax="44" xr10:uidLastSave="{00000000-0000-0000-0000-000000000000}"/>
  <workbookProtection lockStructure="1"/>
  <bookViews>
    <workbookView xWindow="14535" yWindow="615" windowWidth="14265" windowHeight="14985" tabRatio="925" firstSheet="1" activeTab="1" xr2:uid="{00000000-000D-0000-FFFF-FFFF00000000}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28" l="1"/>
  <c r="N20" i="28"/>
  <c r="N26" i="28"/>
  <c r="N25" i="28"/>
  <c r="N24" i="28"/>
  <c r="N17" i="28"/>
  <c r="N16" i="28"/>
  <c r="N15" i="28"/>
  <c r="N13" i="28"/>
  <c r="N11" i="28"/>
  <c r="N8" i="28"/>
  <c r="N6" i="28"/>
  <c r="N9" i="28"/>
  <c r="N10" i="28"/>
  <c r="C15" i="27" l="1"/>
  <c r="B60" i="36" l="1"/>
  <c r="B22" i="39"/>
  <c r="B67" i="36"/>
  <c r="B9" i="38"/>
  <c r="C8" i="38"/>
  <c r="J10" i="40" l="1"/>
  <c r="S557" i="33"/>
  <c r="I32" i="42"/>
  <c r="B21" i="39"/>
  <c r="E32" i="42" l="1"/>
  <c r="D32" i="42"/>
  <c r="C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B10" i="37" l="1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B28" i="42" l="1"/>
  <c r="AA19" i="28" s="1"/>
  <c r="C28" i="42"/>
  <c r="C26" i="42"/>
  <c r="C5" i="38"/>
  <c r="C4" i="36"/>
  <c r="C5" i="37"/>
  <c r="C5" i="35"/>
  <c r="C5" i="34"/>
  <c r="AA7" i="28" l="1"/>
  <c r="AA9" i="28"/>
  <c r="U10" i="28"/>
  <c r="U21" i="28"/>
  <c r="U6" i="28"/>
  <c r="AA17" i="28"/>
  <c r="U19" i="28"/>
  <c r="U22" i="28"/>
  <c r="AA15" i="28"/>
  <c r="AA21" i="28"/>
  <c r="AA13" i="28"/>
  <c r="AA25" i="28"/>
  <c r="AA20" i="28"/>
  <c r="AA11" i="28"/>
  <c r="AA23" i="28"/>
  <c r="D28" i="42" s="1"/>
  <c r="K28" i="42" s="1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324" i="40"/>
  <c r="I31" i="42"/>
  <c r="B31" i="42" s="1"/>
  <c r="B68" i="36"/>
  <c r="I29" i="42" s="1"/>
  <c r="C17" i="27"/>
  <c r="C19" i="27" s="1"/>
  <c r="B32" i="42" s="1"/>
  <c r="E28" i="42" l="1"/>
  <c r="H28" i="42" s="1"/>
  <c r="G28" i="42" s="1"/>
  <c r="I33" i="42"/>
  <c r="C33" i="42" s="1"/>
  <c r="C17" i="40"/>
  <c r="H32" i="42"/>
  <c r="F32" i="42" s="1"/>
  <c r="C31" i="42"/>
  <c r="F31" i="42"/>
  <c r="G31" i="42"/>
  <c r="E31" i="42"/>
  <c r="H31" i="42"/>
  <c r="B29" i="42"/>
  <c r="C29" i="42"/>
  <c r="A36" i="42"/>
  <c r="D31" i="42"/>
  <c r="K31" i="42" s="1"/>
  <c r="AC7" i="28"/>
  <c r="C30" i="42"/>
  <c r="I27" i="42"/>
  <c r="A29" i="33"/>
  <c r="F28" i="42" l="1"/>
  <c r="J28" i="42"/>
  <c r="E33" i="42"/>
  <c r="J33" i="42" s="1"/>
  <c r="D33" i="42"/>
  <c r="G32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C27" i="42"/>
  <c r="B34" i="42" s="1"/>
  <c r="B27" i="42"/>
  <c r="E29" i="42" l="1"/>
  <c r="J29" i="42" s="1"/>
  <c r="D29" i="42"/>
  <c r="K29" i="42" s="1"/>
  <c r="J32" i="42"/>
  <c r="Z15" i="28"/>
  <c r="T13" i="28"/>
  <c r="T12" i="28"/>
  <c r="T7" i="28"/>
  <c r="T6" i="28"/>
  <c r="T24" i="28"/>
  <c r="Z25" i="28"/>
  <c r="Z24" i="28"/>
  <c r="Z23" i="28"/>
  <c r="D27" i="42" s="1"/>
  <c r="K27" i="42" s="1"/>
  <c r="Z20" i="28"/>
  <c r="T18" i="28"/>
  <c r="Z10" i="28"/>
  <c r="T25" i="28"/>
  <c r="Z18" i="28"/>
  <c r="T10" i="28"/>
  <c r="T15" i="28"/>
  <c r="Z13" i="28"/>
  <c r="Z12" i="28"/>
  <c r="Z7" i="28"/>
  <c r="Z6" i="28"/>
  <c r="T23" i="28"/>
  <c r="E27" i="42" s="1"/>
  <c r="H27" i="42" s="1"/>
  <c r="G27" i="42" s="1"/>
  <c r="T20" i="28"/>
  <c r="Z17" i="28"/>
  <c r="C559" i="33"/>
  <c r="H29" i="42" l="1"/>
  <c r="G29" i="42" s="1"/>
  <c r="F27" i="42"/>
  <c r="J9" i="40"/>
  <c r="J11" i="40"/>
  <c r="J12" i="40"/>
  <c r="J13" i="40"/>
  <c r="J14" i="40"/>
  <c r="J8" i="40"/>
  <c r="B33" i="42" s="1"/>
  <c r="B9" i="34"/>
  <c r="F29" i="42" l="1"/>
  <c r="H33" i="42"/>
  <c r="G33" i="42" s="1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V25" i="28" l="1"/>
  <c r="V23" i="28"/>
  <c r="V24" i="28"/>
  <c r="E30" i="42" s="1"/>
  <c r="AB25" i="28"/>
  <c r="V7" i="28"/>
  <c r="V15" i="28"/>
  <c r="AB24" i="28"/>
  <c r="D30" i="42" s="1"/>
  <c r="K30" i="42" s="1"/>
  <c r="AB14" i="28"/>
  <c r="AB23" i="28"/>
  <c r="V6" i="28"/>
  <c r="AB15" i="28"/>
  <c r="AB7" i="28"/>
  <c r="AB6" i="28"/>
  <c r="N7" i="28"/>
  <c r="N12" i="28"/>
  <c r="AF13" i="28"/>
  <c r="AF16" i="28"/>
  <c r="N18" i="28"/>
  <c r="N19" i="28"/>
  <c r="N21" i="28"/>
  <c r="N22" i="28"/>
  <c r="N23" i="28"/>
  <c r="B26" i="42" s="1"/>
  <c r="S15" i="28" l="1"/>
  <c r="Y25" i="28"/>
  <c r="S11" i="28"/>
  <c r="Y9" i="28"/>
  <c r="Y23" i="28"/>
  <c r="S9" i="28"/>
  <c r="S21" i="28"/>
  <c r="S13" i="28"/>
  <c r="S19" i="28"/>
  <c r="S14" i="28"/>
  <c r="Y21" i="28"/>
  <c r="Y19" i="28"/>
  <c r="S18" i="28"/>
  <c r="Y14" i="28"/>
  <c r="S8" i="28"/>
  <c r="Y20" i="28"/>
  <c r="Y11" i="28"/>
  <c r="S6" i="28"/>
  <c r="S20" i="28"/>
  <c r="Y15" i="28"/>
  <c r="S22" i="28"/>
  <c r="Y24" i="28"/>
  <c r="S12" i="28"/>
  <c r="S7" i="28"/>
  <c r="Y18" i="28"/>
  <c r="Y10" i="28"/>
  <c r="Y7" i="28"/>
  <c r="Y26" i="28"/>
  <c r="Y8" i="28"/>
  <c r="Y12" i="28"/>
  <c r="S26" i="28"/>
  <c r="Y13" i="28"/>
  <c r="Y22" i="28"/>
  <c r="S23" i="28"/>
  <c r="S25" i="28"/>
  <c r="S24" i="28"/>
  <c r="S17" i="28"/>
  <c r="S10" i="28"/>
  <c r="Y6" i="28"/>
  <c r="D26" i="42" s="1"/>
  <c r="K26" i="42" s="1"/>
  <c r="A44" i="42" s="1"/>
  <c r="Y17" i="28"/>
  <c r="H30" i="42"/>
  <c r="G30" i="42" s="1"/>
  <c r="AF8" i="28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E26" i="42" l="1"/>
  <c r="F30" i="42"/>
  <c r="F189" i="23"/>
  <c r="F134" i="23" s="1"/>
  <c r="E189" i="23"/>
  <c r="E134" i="23" s="1"/>
  <c r="F134" i="25"/>
  <c r="F69" i="26"/>
  <c r="E189" i="26"/>
  <c r="E134" i="26" s="1"/>
  <c r="E69" i="26"/>
  <c r="F189" i="26"/>
  <c r="F134" i="26" s="1"/>
  <c r="H26" i="42" l="1"/>
  <c r="F26" i="42" s="1"/>
  <c r="F2" i="23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G26" i="42" l="1"/>
  <c r="B464" i="22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20" i="7" l="1"/>
  <c r="D413" i="5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sharedStrings.xml><?xml version="1.0" encoding="utf-8"?>
<sst xmlns="http://schemas.openxmlformats.org/spreadsheetml/2006/main" count="10226" uniqueCount="1028">
  <si>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</si>
  <si>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</si>
  <si>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</si>
  <si>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</si>
  <si>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</si>
  <si>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</si>
  <si>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</si>
  <si>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</si>
  <si>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</si>
  <si>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</si>
  <si>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</si>
  <si>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</si>
  <si>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</si>
  <si>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</si>
  <si>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</si>
  <si>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</si>
  <si>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</si>
  <si>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</si>
  <si>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</si>
  <si>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</si>
  <si>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</si>
  <si>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</si>
  <si>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</si>
  <si>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</si>
  <si>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</si>
  <si>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</si>
  <si>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</si>
  <si>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</si>
  <si>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</si>
  <si>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</si>
  <si>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</si>
  <si>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</si>
  <si>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</si>
  <si>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</si>
  <si>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</si>
  <si>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</si>
  <si>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</si>
  <si>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</si>
  <si>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</si>
  <si>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</si>
  <si>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</si>
  <si>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</si>
  <si>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</si>
  <si>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</si>
  <si>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</si>
  <si>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</si>
  <si>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</si>
  <si>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</si>
  <si>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</si>
  <si>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</si>
  <si>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</si>
  <si>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</si>
  <si>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</si>
  <si>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</si>
  <si>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</si>
  <si>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</si>
  <si>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</si>
  <si>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</si>
  <si>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</si>
  <si>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</si>
  <si>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</si>
  <si>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</si>
  <si>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</si>
  <si>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</si>
  <si>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</si>
  <si>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</si>
  <si>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</si>
  <si>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</si>
  <si>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</si>
  <si>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</si>
  <si>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</si>
  <si>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</si>
  <si>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</si>
  <si>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</si>
  <si>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</si>
  <si>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</si>
  <si>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</si>
  <si>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</si>
  <si>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</si>
  <si>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</si>
  <si>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</si>
  <si>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</si>
  <si>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</si>
  <si>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</si>
  <si>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</si>
  <si>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</si>
  <si>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</si>
  <si>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</si>
  <si>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</si>
  <si>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</si>
  <si>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</si>
  <si>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</si>
  <si>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</si>
  <si>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</si>
  <si>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</si>
  <si>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</si>
  <si>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</si>
  <si>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</si>
  <si>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</si>
  <si>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</si>
  <si>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</si>
  <si>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</si>
  <si>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</si>
  <si>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</si>
  <si>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</si>
  <si>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</si>
  <si>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</si>
  <si>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</si>
  <si>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</si>
  <si>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</si>
  <si>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</si>
  <si>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</si>
  <si>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</si>
  <si>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</si>
  <si>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</si>
  <si>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</si>
  <si>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</si>
  <si>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</si>
  <si>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</si>
  <si>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</si>
  <si>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</si>
  <si>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</si>
  <si>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</si>
  <si>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</si>
  <si>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</si>
  <si>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</si>
  <si>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</si>
  <si>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</si>
  <si>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</si>
  <si>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</si>
  <si>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</si>
  <si>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</si>
  <si>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</si>
  <si>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</si>
  <si>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</si>
  <si>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</si>
  <si>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</si>
  <si>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</si>
  <si>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</si>
  <si>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</si>
  <si>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</si>
  <si>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</si>
  <si>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</si>
  <si>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</si>
  <si>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</si>
  <si>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</si>
  <si>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</si>
  <si>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</si>
  <si>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</si>
  <si>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</si>
  <si>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</si>
  <si>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</si>
  <si>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</si>
  <si>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</si>
  <si>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</si>
  <si>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</si>
  <si>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</si>
  <si>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</si>
  <si>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</si>
  <si>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</si>
  <si>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</si>
  <si>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</si>
  <si>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</si>
  <si>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</si>
  <si>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</si>
  <si>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</si>
  <si>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</si>
  <si>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</si>
  <si>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</si>
  <si>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</si>
  <si>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</si>
  <si>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</si>
  <si>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</si>
  <si>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</si>
  <si>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</si>
  <si>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</si>
  <si>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</si>
  <si>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</si>
  <si>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</si>
  <si>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</si>
  <si>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</si>
  <si>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</si>
  <si>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</si>
  <si>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</si>
  <si>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</si>
  <si>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</si>
  <si>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</si>
  <si>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</si>
  <si>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</si>
  <si>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</si>
  <si>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</si>
  <si>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</si>
  <si>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</si>
  <si>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</si>
  <si>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</si>
  <si>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</si>
  <si>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</si>
  <si>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</si>
  <si>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</si>
  <si>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</si>
  <si>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</si>
  <si>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</si>
  <si>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</si>
  <si>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</si>
  <si>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</si>
  <si>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</si>
  <si>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</si>
  <si>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</si>
  <si>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</si>
  <si>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</si>
  <si>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</si>
  <si>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</si>
  <si>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</si>
  <si>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</si>
  <si>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</si>
  <si>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</si>
  <si>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</si>
  <si>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</si>
  <si>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</si>
  <si>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</si>
  <si>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</si>
  <si>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</si>
  <si>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</si>
  <si>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</si>
  <si>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</si>
  <si>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</si>
  <si>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</si>
  <si>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</si>
  <si>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</si>
  <si>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</si>
  <si>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</si>
  <si>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</si>
  <si>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</si>
  <si>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</si>
  <si>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</si>
  <si>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</si>
  <si>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</si>
  <si>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</si>
  <si>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</si>
  <si>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</si>
  <si>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</si>
  <si>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</si>
  <si>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</si>
  <si>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</si>
  <si>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</si>
  <si>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</si>
  <si>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</si>
  <si>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</si>
  <si>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</si>
  <si>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</si>
  <si>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</si>
  <si>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</si>
  <si>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</si>
  <si>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</si>
  <si>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</si>
  <si>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</si>
  <si>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</si>
  <si>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</si>
  <si>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</si>
  <si>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</si>
  <si>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</si>
  <si>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</si>
  <si>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</si>
  <si>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</si>
  <si>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</si>
  <si>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</si>
  <si>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</si>
  <si>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</si>
  <si>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</si>
  <si>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</si>
  <si>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</si>
  <si>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</si>
  <si>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</si>
  <si>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</si>
  <si>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</si>
  <si>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</si>
  <si>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</si>
  <si>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</si>
  <si>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</si>
  <si>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</si>
  <si>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</si>
  <si>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</si>
  <si>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</si>
  <si>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</si>
  <si>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</si>
  <si>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</si>
  <si>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</si>
  <si>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</si>
  <si>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</si>
  <si>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</si>
  <si>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</si>
  <si>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</si>
  <si>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</si>
  <si>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</si>
  <si>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</si>
  <si>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</si>
  <si>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</si>
  <si>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</si>
  <si>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</si>
  <si>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</si>
  <si>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</si>
  <si>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</si>
  <si>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</si>
  <si>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</si>
  <si>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</si>
  <si>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</si>
  <si>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</si>
  <si>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</si>
  <si>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</si>
  <si>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</si>
  <si>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</si>
  <si>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</si>
  <si>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</si>
  <si>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</si>
  <si>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</si>
  <si>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</si>
  <si>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</si>
  <si>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</si>
  <si>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</si>
  <si>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</si>
  <si>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</si>
  <si>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</si>
  <si>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</si>
  <si>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</si>
  <si>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</si>
  <si>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</si>
  <si>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</si>
  <si>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</si>
  <si>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</si>
  <si>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</si>
  <si>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</si>
  <si>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</si>
  <si>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</si>
  <si>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</si>
  <si>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</si>
  <si>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</si>
  <si>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</si>
  <si>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</si>
  <si>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</si>
  <si>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</si>
  <si>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</si>
  <si>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</si>
  <si>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</si>
  <si>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</si>
  <si>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</si>
  <si>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</si>
  <si>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</si>
  <si>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</si>
  <si>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</si>
  <si>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</si>
  <si>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</si>
  <si>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</si>
  <si>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</si>
  <si>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</si>
  <si>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</si>
  <si>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</si>
  <si>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</si>
  <si>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</si>
  <si>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</si>
  <si>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</si>
  <si>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</si>
  <si>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</si>
  <si>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</si>
  <si>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</si>
  <si>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</si>
  <si>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</si>
  <si>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</si>
  <si>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</si>
  <si>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</si>
  <si>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</si>
  <si>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</si>
  <si>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</si>
  <si>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</si>
  <si>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</si>
  <si>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</si>
  <si>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</si>
  <si>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</si>
  <si>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</si>
  <si>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</si>
  <si>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</si>
  <si>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</si>
  <si>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</si>
  <si>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</si>
  <si>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</si>
  <si>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</si>
  <si>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</si>
  <si>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</si>
  <si>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</si>
  <si>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</si>
  <si>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</si>
  <si>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</si>
  <si>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</si>
  <si>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</si>
  <si>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</si>
  <si>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</si>
  <si>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</si>
  <si>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</si>
  <si>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</si>
  <si>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</si>
  <si>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</si>
  <si>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</si>
  <si>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</si>
  <si>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</si>
  <si>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</si>
  <si>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</si>
  <si>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</si>
  <si>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</si>
  <si>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</si>
  <si>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</si>
  <si>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</si>
  <si>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</si>
  <si>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</si>
  <si>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</si>
  <si>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</si>
  <si>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</si>
  <si>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</si>
  <si>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</si>
  <si>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</si>
  <si>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</si>
  <si>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</si>
  <si>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</si>
  <si>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</si>
  <si>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</si>
  <si>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</si>
  <si>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</si>
  <si>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</si>
  <si>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</si>
  <si>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</si>
  <si>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</si>
  <si>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</si>
  <si>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</si>
  <si>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</si>
  <si>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</si>
  <si>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</si>
  <si>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</si>
  <si>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</si>
  <si>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</si>
  <si>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</si>
  <si>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</si>
  <si>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</si>
  <si>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</si>
  <si>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</si>
  <si>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</si>
  <si>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</si>
  <si>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</si>
  <si>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</si>
  <si>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</si>
  <si>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</si>
  <si>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</si>
  <si>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</si>
  <si>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</si>
  <si>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</si>
  <si>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</si>
  <si>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</si>
  <si>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</si>
  <si>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</si>
  <si>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</si>
  <si>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</si>
  <si>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</si>
  <si>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</si>
  <si>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</si>
  <si>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</si>
  <si>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</si>
  <si>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</si>
  <si>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</si>
  <si>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</si>
  <si>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</si>
  <si>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</si>
  <si>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</si>
  <si>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</si>
  <si>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</si>
  <si>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</si>
  <si>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</si>
  <si>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</si>
  <si>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</si>
  <si>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</si>
  <si>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</si>
  <si>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</si>
  <si>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</si>
  <si>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</si>
  <si>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</si>
  <si>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</si>
  <si>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</si>
  <si>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</si>
  <si>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</si>
  <si>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</si>
  <si>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</si>
  <si>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</si>
  <si>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</si>
  <si>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</si>
  <si>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</si>
  <si>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</si>
  <si>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</si>
  <si>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</si>
  <si>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</si>
  <si>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</si>
  <si>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</si>
  <si>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</si>
  <si>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</si>
  <si>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</si>
  <si>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</si>
  <si>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</si>
  <si>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</si>
  <si>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</si>
  <si>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</si>
  <si>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</si>
  <si>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</si>
  <si>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</si>
  <si>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</si>
  <si>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</si>
  <si>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</si>
  <si>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</si>
  <si>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</si>
  <si>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</si>
  <si>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</si>
  <si>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</si>
  <si>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</si>
  <si>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</si>
  <si>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</si>
  <si>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</si>
  <si>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</si>
  <si>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</si>
  <si>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</si>
  <si>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</si>
  <si>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</si>
  <si>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</si>
  <si>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</si>
  <si>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</si>
  <si>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</si>
  <si>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</si>
  <si>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</si>
  <si>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</si>
  <si>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</si>
  <si>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</si>
  <si>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</si>
  <si>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</si>
  <si>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</si>
  <si>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</si>
  <si>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</si>
  <si>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</si>
  <si>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</si>
  <si>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</si>
  <si>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</si>
  <si>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</si>
  <si>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</si>
  <si>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</si>
  <si>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</si>
  <si>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</si>
  <si>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</si>
  <si>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</si>
  <si>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</si>
  <si>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</si>
  <si>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</si>
  <si>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</si>
  <si>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</si>
  <si>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</si>
  <si>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</si>
  <si>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</si>
  <si>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</si>
  <si>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</si>
  <si>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</si>
  <si>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</si>
  <si>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</si>
  <si>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</si>
  <si>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</si>
  <si>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</si>
  <si>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</si>
  <si>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</si>
  <si>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</si>
  <si>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</si>
  <si>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</si>
  <si>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</si>
  <si>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</si>
  <si>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</si>
  <si>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</si>
  <si>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</si>
  <si>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</si>
  <si>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</si>
  <si>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</si>
  <si>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</si>
  <si>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</si>
  <si>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</si>
  <si>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</si>
  <si>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</si>
  <si>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</si>
  <si>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</si>
  <si>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</si>
  <si>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</si>
  <si>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</si>
  <si>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</si>
  <si>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</si>
  <si>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</si>
  <si>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</si>
  <si>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</si>
  <si>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</si>
  <si>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</si>
  <si>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</si>
  <si>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</si>
  <si>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</si>
  <si>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</si>
  <si>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</si>
  <si>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</si>
  <si>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</si>
  <si>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</si>
  <si>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</si>
  <si>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</si>
  <si>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</si>
  <si>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</si>
  <si>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</si>
  <si>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</si>
  <si>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</si>
  <si>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</si>
  <si>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</si>
  <si>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</si>
  <si>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</si>
  <si>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</si>
  <si>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</si>
  <si>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</si>
  <si>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</si>
  <si>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</si>
  <si>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</si>
  <si>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</si>
  <si>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</si>
  <si>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</si>
  <si>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</si>
  <si>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</si>
  <si>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</si>
  <si>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</si>
  <si>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</si>
  <si>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</si>
  <si>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</si>
  <si>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</si>
  <si>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</si>
  <si>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</si>
  <si>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</si>
  <si>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</si>
  <si>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</si>
  <si>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</si>
  <si>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</si>
  <si>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</si>
  <si>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</si>
  <si>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</si>
  <si>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</si>
  <si>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</si>
  <si>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</si>
  <si>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</si>
  <si>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</si>
  <si>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</si>
  <si>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</si>
  <si>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</si>
  <si>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</si>
  <si>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</si>
  <si>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</si>
  <si>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</si>
  <si>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</si>
  <si>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</si>
  <si>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</si>
  <si>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</si>
  <si>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</si>
  <si>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</si>
  <si>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</si>
  <si>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</si>
  <si>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</si>
  <si>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</si>
  <si>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</si>
  <si>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</si>
  <si>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</si>
  <si>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</si>
  <si>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</si>
  <si>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</si>
  <si>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</si>
  <si>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</si>
  <si>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</si>
  <si>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</si>
  <si>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</si>
  <si>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</si>
  <si>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</si>
  <si>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</si>
  <si>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</si>
  <si>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</si>
  <si>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</si>
  <si>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</si>
  <si>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</si>
  <si>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</si>
  <si>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</si>
  <si>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</si>
  <si>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</si>
  <si>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</si>
  <si>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</si>
  <si>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</si>
  <si>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</si>
  <si>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</si>
  <si>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</si>
  <si>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</si>
  <si>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</si>
  <si>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</si>
  <si>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</si>
  <si>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</si>
  <si>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</si>
  <si>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</si>
  <si>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</si>
  <si>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</si>
  <si>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</si>
  <si>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</si>
  <si>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</si>
  <si>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</si>
  <si>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</si>
  <si>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</si>
  <si>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</si>
  <si>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</si>
  <si>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</si>
  <si>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</si>
  <si>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</si>
  <si>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</si>
  <si>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</si>
  <si>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</si>
  <si>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</si>
  <si>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</si>
  <si>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</si>
  <si>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</si>
  <si>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</si>
  <si>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</si>
  <si>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</si>
  <si>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</si>
  <si>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</si>
  <si>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</si>
  <si>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</si>
  <si>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</si>
  <si>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</si>
  <si>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</si>
  <si>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</si>
  <si>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</si>
  <si>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</si>
  <si>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</si>
  <si>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</si>
  <si>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</si>
  <si>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</si>
  <si>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</si>
  <si>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</si>
  <si>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</si>
  <si>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</si>
  <si>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</si>
  <si>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</si>
  <si>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</si>
  <si>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</si>
  <si>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</si>
  <si>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</si>
  <si>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</si>
  <si>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</si>
  <si>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</si>
  <si>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</si>
  <si>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</si>
  <si>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</si>
  <si>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</si>
  <si>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</si>
  <si>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</si>
  <si>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</si>
  <si>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</si>
  <si>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</si>
  <si>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</si>
  <si>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</si>
  <si>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</si>
  <si>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</si>
  <si>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</si>
  <si>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</si>
  <si>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</si>
  <si>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</si>
  <si>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</si>
  <si>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</si>
  <si>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</si>
  <si>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</si>
  <si>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</si>
  <si>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</si>
  <si>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</si>
  <si>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</si>
  <si>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</si>
  <si>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</si>
  <si>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</si>
  <si>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</si>
  <si>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</si>
  <si>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</si>
  <si>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</si>
  <si>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</si>
  <si>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</si>
  <si>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</si>
  <si>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</si>
  <si>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</si>
  <si>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</si>
  <si>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</si>
  <si>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</si>
  <si>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</si>
  <si>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</si>
  <si>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</si>
  <si>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</si>
  <si>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</si>
  <si>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</si>
  <si>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</si>
  <si>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</si>
  <si>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</si>
  <si>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</si>
  <si>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</si>
  <si>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</si>
  <si>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</si>
  <si>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</si>
  <si>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</si>
  <si>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</si>
  <si>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</si>
  <si>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</si>
  <si>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</si>
  <si>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</si>
  <si>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</si>
  <si>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</si>
  <si>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</si>
  <si>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</si>
  <si>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</si>
  <si>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</si>
  <si>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</si>
  <si>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</si>
  <si>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</si>
  <si>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</si>
  <si>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</si>
  <si>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</si>
  <si>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</si>
  <si>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</si>
  <si>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</si>
  <si>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</si>
  <si>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</si>
  <si>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</si>
  <si>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</si>
  <si>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</si>
  <si>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</si>
  <si>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</si>
  <si>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</si>
  <si>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</si>
  <si>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</si>
  <si>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</si>
  <si>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</si>
  <si>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</si>
  <si>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</si>
  <si>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</si>
  <si>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</si>
  <si>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</si>
  <si>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</si>
  <si>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</si>
  <si>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</si>
  <si>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</si>
  <si>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</si>
  <si>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</si>
  <si>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</si>
  <si>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</si>
  <si>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</si>
  <si>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</si>
  <si>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</si>
  <si>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</si>
  <si>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</si>
  <si>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</si>
  <si>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</si>
  <si>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</si>
  <si>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</si>
  <si>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</si>
  <si>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</si>
  <si>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</si>
  <si>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</si>
  <si>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</si>
  <si>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</si>
  <si>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</si>
  <si>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</si>
  <si>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</si>
  <si>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</si>
  <si>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</si>
  <si>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</si>
  <si>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</si>
  <si>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</si>
  <si>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</si>
  <si>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</si>
  <si>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</si>
  <si>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</si>
  <si>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</si>
  <si>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</si>
  <si>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</si>
  <si>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</si>
  <si>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</si>
  <si>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</si>
  <si>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</si>
  <si>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</si>
  <si>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</si>
  <si>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</si>
  <si>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</si>
  <si>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</si>
  <si>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</si>
  <si>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</si>
  <si>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</si>
  <si>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</si>
  <si>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</si>
  <si>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</si>
  <si>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</si>
  <si>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</si>
  <si>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</si>
  <si>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</si>
  <si>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</si>
  <si>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</si>
  <si>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</si>
  <si>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</si>
  <si>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</si>
  <si>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</si>
  <si>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</si>
  <si>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</si>
  <si>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</si>
  <si>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</si>
  <si>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</si>
  <si>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</si>
  <si>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</si>
  <si>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</si>
  <si>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</si>
  <si>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</si>
  <si>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</si>
  <si>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</si>
  <si>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</si>
  <si>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</si>
  <si>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</si>
  <si>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</si>
  <si>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</si>
  <si>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</si>
  <si>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</si>
  <si>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</si>
  <si>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</si>
  <si>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</si>
  <si>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</si>
  <si>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</si>
  <si>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</si>
  <si>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</si>
  <si>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</si>
  <si>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</si>
  <si>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</si>
  <si>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</si>
  <si>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</si>
  <si>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</si>
  <si>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</si>
  <si>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</si>
  <si>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</si>
  <si>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</si>
  <si>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</si>
  <si>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</si>
  <si>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</si>
  <si>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</si>
  <si>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</si>
  <si>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</si>
  <si>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</si>
  <si>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</si>
  <si>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</si>
  <si>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</si>
  <si>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</si>
  <si>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</si>
  <si>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</si>
  <si>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</si>
  <si>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</si>
  <si>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</si>
  <si>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</si>
  <si>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</si>
  <si>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</si>
  <si>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</si>
  <si>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</si>
  <si>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</si>
  <si>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</si>
  <si>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</si>
  <si>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</si>
  <si>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</si>
  <si>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</si>
  <si>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</si>
  <si>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</si>
  <si>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</si>
  <si>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</si>
  <si>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</si>
  <si>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</si>
  <si>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</si>
  <si>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</si>
  <si>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</si>
  <si>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</si>
  <si>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</si>
  <si>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</si>
  <si>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</si>
  <si>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</si>
  <si>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</si>
  <si>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</si>
  <si>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</si>
  <si>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</si>
  <si>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</si>
  <si>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</si>
  <si>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</si>
  <si>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</si>
  <si>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</si>
  <si>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</si>
  <si>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</si>
  <si>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</si>
  <si>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</si>
  <si>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</si>
  <si>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</si>
  <si>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</si>
  <si>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</si>
  <si>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</si>
  <si>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</si>
  <si>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</si>
  <si>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</si>
  <si>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</si>
  <si>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</si>
  <si>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</si>
  <si>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</si>
  <si>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</si>
  <si>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</si>
  <si>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</si>
  <si>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</si>
  <si>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</si>
  <si>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</si>
  <si>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</si>
  <si>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</si>
  <si>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</si>
  <si>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</si>
  <si>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</si>
  <si>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</si>
  <si>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</si>
  <si>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</si>
  <si>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</si>
  <si>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</si>
  <si>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</si>
  <si>
    <t>Наличие централизованного газоснабжения на цели приготовления  пищи</t>
  </si>
  <si>
    <t>Выберите значение для зданий административного и общеобразовательного назначения: 
- 1 смена – 8 часов в сутки; 
- 1,5 смены – 11-12 часов в сутки. 
Для других типов зданий оставьте значение по умолчанию (1 смена). 
Для типов учреждений, предполагающих круглосуточный режим (больницы, стационары), форма автоматически применяет круглосуточный режим работы.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</si>
  <si>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</si>
  <si>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Сельский клуб д.Чехломей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</si>
</sst>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2" fillId="0" borderId="0" applyNumberFormat="0" applyFont="0" applyFill="0" applyBorder="0" applyAlignment="0" applyProtection="0">
      <alignment vertical="top"/>
    </xf>
    <xf numFmtId="0" fontId="34" fillId="0" borderId="0"/>
    <xf numFmtId="0" fontId="38" fillId="0" borderId="0" applyNumberFormat="0" applyFill="0" applyBorder="0" applyAlignment="0" applyProtection="0"/>
  </cellStyleXfs>
  <cellXfs count="529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6" fillId="0" borderId="0" xfId="2"/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9" fillId="0" borderId="0" xfId="2" applyFont="1" applyAlignment="1">
      <alignment horizontal="justify" vertical="center"/>
    </xf>
    <xf numFmtId="0" fontId="30" fillId="0" borderId="0" xfId="2" applyFont="1" applyAlignment="1">
      <alignment horizontal="left" vertical="center"/>
    </xf>
    <xf numFmtId="0" fontId="6" fillId="0" borderId="0" xfId="2" applyAlignment="1">
      <alignment horizontal="left"/>
    </xf>
    <xf numFmtId="0" fontId="31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23" fillId="0" borderId="0" xfId="2" applyFont="1"/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2" fontId="6" fillId="0" borderId="0" xfId="2" applyNumberFormat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0" fillId="0" borderId="0" xfId="0" applyAlignment="1">
      <alignment horizontal="center" vertical="center"/>
    </xf>
    <xf numFmtId="0" fontId="14" fillId="3" borderId="0" xfId="0" quotePrefix="1" applyFont="1" applyFill="1"/>
    <xf numFmtId="166" fontId="14" fillId="3" borderId="0" xfId="0" applyNumberFormat="1" applyFont="1" applyFill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2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ill="1" applyBorder="1" applyProtection="1">
      <protection hidden="1"/>
    </xf>
    <xf numFmtId="0" fontId="5" fillId="12" borderId="46" xfId="4" applyFill="1" applyBorder="1" applyProtection="1">
      <protection hidden="1"/>
    </xf>
    <xf numFmtId="0" fontId="33" fillId="0" borderId="46" xfId="4" applyFont="1" applyBorder="1" applyProtection="1">
      <protection hidden="1"/>
    </xf>
    <xf numFmtId="0" fontId="33" fillId="0" borderId="52" xfId="4" applyFont="1" applyBorder="1" applyProtection="1">
      <protection hidden="1"/>
    </xf>
    <xf numFmtId="0" fontId="34" fillId="0" borderId="45" xfId="6" applyBorder="1" applyProtection="1">
      <protection hidden="1"/>
    </xf>
    <xf numFmtId="0" fontId="34" fillId="0" borderId="9" xfId="6" applyBorder="1" applyProtection="1">
      <protection hidden="1"/>
    </xf>
    <xf numFmtId="0" fontId="5" fillId="0" borderId="53" xfId="4" applyBorder="1" applyProtection="1">
      <protection hidden="1"/>
    </xf>
    <xf numFmtId="0" fontId="34" fillId="12" borderId="45" xfId="6" applyFill="1" applyBorder="1" applyProtection="1">
      <protection hidden="1"/>
    </xf>
    <xf numFmtId="0" fontId="34" fillId="12" borderId="9" xfId="6" applyFill="1" applyBorder="1" applyProtection="1">
      <protection hidden="1"/>
    </xf>
    <xf numFmtId="0" fontId="34" fillId="0" borderId="12" xfId="6" applyBorder="1" applyProtection="1">
      <protection hidden="1"/>
    </xf>
    <xf numFmtId="0" fontId="35" fillId="0" borderId="45" xfId="6" applyFont="1" applyBorder="1" applyProtection="1">
      <protection hidden="1"/>
    </xf>
    <xf numFmtId="0" fontId="5" fillId="0" borderId="45" xfId="4" applyBorder="1" applyProtection="1">
      <protection hidden="1"/>
    </xf>
    <xf numFmtId="0" fontId="35" fillId="0" borderId="9" xfId="6" applyFont="1" applyBorder="1" applyProtection="1">
      <protection hidden="1"/>
    </xf>
    <xf numFmtId="0" fontId="5" fillId="0" borderId="0" xfId="4" applyProtection="1">
      <protection locked="0" hidden="1"/>
    </xf>
    <xf numFmtId="0" fontId="35" fillId="0" borderId="9" xfId="6" applyFont="1" applyBorder="1"/>
    <xf numFmtId="0" fontId="35" fillId="0" borderId="12" xfId="6" applyFont="1" applyBorder="1" applyProtection="1">
      <protection hidden="1"/>
    </xf>
    <xf numFmtId="0" fontId="34" fillId="0" borderId="47" xfId="6" applyBorder="1" applyProtection="1">
      <protection hidden="1"/>
    </xf>
    <xf numFmtId="0" fontId="35" fillId="13" borderId="9" xfId="6" applyFont="1" applyFill="1" applyBorder="1" applyProtection="1">
      <protection hidden="1"/>
    </xf>
    <xf numFmtId="0" fontId="35" fillId="0" borderId="47" xfId="6" applyFont="1" applyBorder="1" applyProtection="1">
      <protection hidden="1"/>
    </xf>
    <xf numFmtId="0" fontId="5" fillId="0" borderId="0" xfId="2" applyFont="1"/>
    <xf numFmtId="165" fontId="6" fillId="0" borderId="0" xfId="1" applyNumberFormat="1" applyFont="1" applyFill="1" applyBorder="1"/>
    <xf numFmtId="0" fontId="24" fillId="0" borderId="0" xfId="2" applyFont="1"/>
    <xf numFmtId="165" fontId="6" fillId="3" borderId="0" xfId="1" applyNumberFormat="1" applyFont="1" applyFill="1" applyBorder="1"/>
    <xf numFmtId="0" fontId="4" fillId="12" borderId="46" xfId="4" applyFont="1" applyFill="1" applyBorder="1"/>
    <xf numFmtId="0" fontId="4" fillId="0" borderId="0" xfId="4" applyFont="1" applyProtection="1">
      <protection hidden="1"/>
    </xf>
    <xf numFmtId="0" fontId="4" fillId="0" borderId="0" xfId="2" applyFont="1"/>
    <xf numFmtId="0" fontId="37" fillId="0" borderId="9" xfId="0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vertical="center"/>
    </xf>
    <xf numFmtId="0" fontId="23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" fillId="0" borderId="0" xfId="2" applyFont="1"/>
    <xf numFmtId="0" fontId="26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7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0" fillId="16" borderId="0" xfId="2" applyFont="1" applyFill="1" applyProtection="1">
      <protection hidden="1"/>
    </xf>
    <xf numFmtId="0" fontId="40" fillId="9" borderId="0" xfId="2" applyFont="1" applyFill="1" applyProtection="1">
      <protection hidden="1"/>
    </xf>
    <xf numFmtId="0" fontId="40" fillId="0" borderId="0" xfId="2" applyFont="1" applyProtection="1">
      <protection hidden="1"/>
    </xf>
    <xf numFmtId="0" fontId="40" fillId="6" borderId="0" xfId="2" applyFont="1" applyFill="1" applyProtection="1">
      <protection hidden="1"/>
    </xf>
    <xf numFmtId="0" fontId="40" fillId="0" borderId="0" xfId="0" applyFont="1" applyProtection="1">
      <protection hidden="1"/>
    </xf>
    <xf numFmtId="0" fontId="40" fillId="6" borderId="0" xfId="2" applyFont="1" applyFill="1" applyAlignment="1" applyProtection="1">
      <alignment horizontal="right"/>
      <protection hidden="1"/>
    </xf>
    <xf numFmtId="0" fontId="40" fillId="6" borderId="0" xfId="2" applyFont="1" applyFill="1" applyAlignment="1" applyProtection="1">
      <alignment horizontal="right" vertical="center" wrapText="1"/>
      <protection hidden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42" fillId="6" borderId="9" xfId="2" applyFont="1" applyFill="1" applyBorder="1" applyAlignment="1" applyProtection="1">
      <alignment wrapText="1"/>
      <protection hidden="1"/>
    </xf>
    <xf numFmtId="0" fontId="42" fillId="7" borderId="9" xfId="0" applyFont="1" applyFill="1" applyBorder="1" applyAlignment="1" applyProtection="1">
      <alignment horizontal="right" vertical="center" wrapText="1"/>
      <protection hidden="1"/>
    </xf>
    <xf numFmtId="0" fontId="43" fillId="7" borderId="9" xfId="2" applyFont="1" applyFill="1" applyBorder="1" applyAlignment="1" applyProtection="1">
      <alignment horizontal="right" vertical="center" wrapText="1"/>
      <protection hidden="1"/>
    </xf>
    <xf numFmtId="0" fontId="41" fillId="16" borderId="0" xfId="2" applyFont="1" applyFill="1" applyProtection="1">
      <protection hidden="1"/>
    </xf>
    <xf numFmtId="0" fontId="40" fillId="6" borderId="0" xfId="2" applyFont="1" applyFill="1" applyAlignment="1" applyProtection="1">
      <alignment horizontal="center"/>
      <protection hidden="1"/>
    </xf>
    <xf numFmtId="49" fontId="40" fillId="6" borderId="0" xfId="2" applyNumberFormat="1" applyFont="1" applyFill="1" applyProtection="1">
      <protection hidden="1"/>
    </xf>
    <xf numFmtId="0" fontId="40" fillId="8" borderId="9" xfId="2" applyFont="1" applyFill="1" applyBorder="1" applyAlignment="1" applyProtection="1">
      <alignment horizontal="center" vertical="center" wrapText="1"/>
      <protection hidden="1"/>
    </xf>
    <xf numFmtId="0" fontId="40" fillId="8" borderId="9" xfId="2" applyFont="1" applyFill="1" applyBorder="1" applyAlignment="1" applyProtection="1">
      <alignment horizontal="center" vertic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right" vertical="center" wrapText="1"/>
      <protection hidden="1"/>
    </xf>
    <xf numFmtId="0" fontId="42" fillId="0" borderId="9" xfId="2" applyFont="1" applyBorder="1" applyAlignment="1" applyProtection="1">
      <alignment horizontal="left" vertical="center" wrapText="1"/>
      <protection hidden="1"/>
    </xf>
    <xf numFmtId="0" fontId="40" fillId="0" borderId="9" xfId="2" applyFont="1" applyBorder="1" applyAlignment="1" applyProtection="1">
      <alignment horizontal="center" vertical="center" wrapText="1"/>
      <protection locked="0"/>
    </xf>
    <xf numFmtId="49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42" fillId="6" borderId="9" xfId="2" applyFont="1" applyFill="1" applyBorder="1" applyAlignment="1" applyProtection="1">
      <alignment horizontal="left" vertical="center" wrapText="1"/>
      <protection hidden="1"/>
    </xf>
    <xf numFmtId="0" fontId="40" fillId="6" borderId="0" xfId="2" applyFont="1" applyFill="1" applyAlignment="1" applyProtection="1">
      <alignment horizontal="left"/>
      <protection hidden="1"/>
    </xf>
    <xf numFmtId="0" fontId="40" fillId="0" borderId="9" xfId="2" applyFont="1" applyBorder="1" applyAlignment="1" applyProtection="1">
      <alignment horizontal="center" vertical="center"/>
      <protection locked="0"/>
    </xf>
    <xf numFmtId="0" fontId="40" fillId="7" borderId="9" xfId="2" applyFont="1" applyFill="1" applyBorder="1" applyAlignment="1" applyProtection="1">
      <alignment horizontal="center" vertical="center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7" fillId="7" borderId="9" xfId="2" applyFont="1" applyFill="1" applyBorder="1" applyAlignment="1" applyProtection="1">
      <alignment horizontal="center" vertical="center"/>
      <protection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0" fillId="0" borderId="0" xfId="0" applyFont="1"/>
    <xf numFmtId="0" fontId="42" fillId="8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 applyProtection="1">
      <alignment horizontal="center"/>
      <protection locked="0"/>
    </xf>
    <xf numFmtId="9" fontId="40" fillId="0" borderId="9" xfId="1" applyFont="1" applyBorder="1" applyAlignment="1" applyProtection="1">
      <alignment horizontal="center"/>
      <protection locked="0"/>
    </xf>
    <xf numFmtId="0" fontId="47" fillId="6" borderId="0" xfId="2" applyFont="1" applyFill="1" applyProtection="1">
      <protection hidden="1"/>
    </xf>
    <xf numFmtId="0" fontId="44" fillId="13" borderId="47" xfId="2" applyFont="1" applyFill="1" applyBorder="1" applyProtection="1">
      <protection hidden="1"/>
    </xf>
    <xf numFmtId="0" fontId="40" fillId="13" borderId="48" xfId="2" applyFont="1" applyFill="1" applyBorder="1" applyProtection="1">
      <protection hidden="1"/>
    </xf>
    <xf numFmtId="0" fontId="49" fillId="13" borderId="50" xfId="7" applyFont="1" applyFill="1" applyBorder="1" applyAlignment="1" applyProtection="1">
      <alignment vertical="center"/>
      <protection hidden="1"/>
    </xf>
    <xf numFmtId="0" fontId="40" fillId="13" borderId="51" xfId="2" applyFont="1" applyFill="1" applyBorder="1" applyProtection="1">
      <protection hidden="1"/>
    </xf>
    <xf numFmtId="0" fontId="49" fillId="13" borderId="52" xfId="7" applyFont="1" applyFill="1" applyBorder="1" applyAlignment="1" applyProtection="1">
      <alignment vertical="center"/>
      <protection hidden="1"/>
    </xf>
    <xf numFmtId="0" fontId="40" fillId="13" borderId="46" xfId="2" applyFont="1" applyFill="1" applyBorder="1" applyProtection="1">
      <protection hidden="1"/>
    </xf>
    <xf numFmtId="0" fontId="40" fillId="8" borderId="9" xfId="0" applyFont="1" applyFill="1" applyBorder="1" applyAlignment="1">
      <alignment horizontal="right" vertical="center" wrapText="1"/>
    </xf>
    <xf numFmtId="0" fontId="40" fillId="8" borderId="9" xfId="0" applyFont="1" applyFill="1" applyBorder="1" applyAlignment="1">
      <alignment horizontal="center" vertical="center" wrapText="1"/>
    </xf>
    <xf numFmtId="49" fontId="40" fillId="0" borderId="0" xfId="2" applyNumberFormat="1" applyFont="1" applyProtection="1">
      <protection hidden="1"/>
    </xf>
    <xf numFmtId="0" fontId="40" fillId="6" borderId="53" xfId="2" applyFont="1" applyFill="1" applyBorder="1" applyProtection="1">
      <protection hidden="1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2" fillId="8" borderId="9" xfId="2" applyFont="1" applyFill="1" applyBorder="1" applyAlignment="1" applyProtection="1">
      <alignment horizontal="right" vertical="center"/>
      <protection hidden="1"/>
    </xf>
    <xf numFmtId="0" fontId="42" fillId="0" borderId="9" xfId="2" applyFont="1" applyBorder="1" applyAlignment="1" applyProtection="1">
      <alignment horizontal="center" vertical="center"/>
      <protection locked="0"/>
    </xf>
    <xf numFmtId="49" fontId="42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49" fontId="42" fillId="6" borderId="0" xfId="2" applyNumberFormat="1" applyFont="1" applyFill="1" applyProtection="1">
      <protection hidden="1"/>
    </xf>
    <xf numFmtId="0" fontId="42" fillId="6" borderId="0" xfId="2" applyFont="1" applyFill="1" applyProtection="1">
      <protection hidden="1"/>
    </xf>
    <xf numFmtId="0" fontId="40" fillId="0" borderId="0" xfId="0" applyFont="1" applyAlignment="1">
      <alignment horizontal="left" vertical="center"/>
    </xf>
    <xf numFmtId="49" fontId="40" fillId="0" borderId="0" xfId="0" applyNumberFormat="1" applyFont="1"/>
    <xf numFmtId="0" fontId="40" fillId="6" borderId="9" xfId="2" applyFont="1" applyFill="1" applyBorder="1" applyAlignment="1" applyProtection="1">
      <alignment horizontal="center" vertical="center"/>
      <protection hidden="1"/>
    </xf>
    <xf numFmtId="16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Protection="1">
      <protection hidden="1"/>
    </xf>
    <xf numFmtId="0" fontId="40" fillId="0" borderId="9" xfId="0" applyFont="1" applyBorder="1" applyAlignment="1" applyProtection="1">
      <alignment vertical="center"/>
      <protection locked="0"/>
    </xf>
    <xf numFmtId="0" fontId="40" fillId="6" borderId="0" xfId="2" applyFont="1" applyFill="1" applyAlignment="1" applyProtection="1">
      <alignment vertical="center"/>
      <protection hidden="1"/>
    </xf>
    <xf numFmtId="0" fontId="40" fillId="0" borderId="9" xfId="0" applyFont="1" applyBorder="1" applyAlignment="1">
      <alignment horizontal="right" wrapText="1"/>
    </xf>
    <xf numFmtId="0" fontId="40" fillId="7" borderId="9" xfId="0" applyFont="1" applyFill="1" applyBorder="1" applyAlignment="1" applyProtection="1">
      <alignment horizontal="center" vertical="center"/>
      <protection hidden="1"/>
    </xf>
    <xf numFmtId="0" fontId="43" fillId="8" borderId="9" xfId="2" applyFont="1" applyFill="1" applyBorder="1" applyAlignment="1" applyProtection="1">
      <alignment horizontal="right" vertical="center" wrapText="1"/>
      <protection hidden="1"/>
    </xf>
    <xf numFmtId="0" fontId="42" fillId="8" borderId="0" xfId="2" applyFont="1" applyFill="1" applyAlignment="1" applyProtection="1">
      <alignment horizontal="right" vertical="center" wrapText="1"/>
      <protection hidden="1"/>
    </xf>
    <xf numFmtId="2" fontId="42" fillId="0" borderId="0" xfId="0" applyNumberFormat="1" applyFont="1" applyAlignment="1" applyProtection="1">
      <alignment horizontal="center" vertical="center"/>
      <protection locked="0"/>
    </xf>
    <xf numFmtId="0" fontId="42" fillId="0" borderId="0" xfId="2" applyFont="1" applyAlignment="1" applyProtection="1">
      <alignment horizontal="left" vertical="center" wrapText="1"/>
      <protection hidden="1"/>
    </xf>
    <xf numFmtId="0" fontId="40" fillId="6" borderId="0" xfId="2" applyFont="1" applyFill="1" applyAlignment="1" applyProtection="1">
      <alignment horizontal="center" vertical="center"/>
      <protection hidden="1"/>
    </xf>
    <xf numFmtId="0" fontId="48" fillId="6" borderId="0" xfId="2" applyFont="1" applyFill="1" applyAlignment="1" applyProtection="1">
      <alignment horizontal="center" vertical="center" wrapText="1"/>
      <protection hidden="1"/>
    </xf>
    <xf numFmtId="0" fontId="42" fillId="0" borderId="9" xfId="0" applyFont="1" applyBorder="1" applyAlignment="1">
      <alignment vertical="center" wrapText="1"/>
    </xf>
    <xf numFmtId="0" fontId="40" fillId="7" borderId="9" xfId="2" applyFont="1" applyFill="1" applyBorder="1" applyAlignment="1" applyProtection="1">
      <alignment horizontal="right" vertical="center" wrapText="1"/>
      <protection hidden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 locked="0"/>
    </xf>
    <xf numFmtId="166" fontId="40" fillId="0" borderId="0" xfId="4" applyNumberFormat="1" applyFont="1" applyProtection="1">
      <protection hidden="1"/>
    </xf>
    <xf numFmtId="0" fontId="40" fillId="0" borderId="0" xfId="4" applyFont="1" applyProtection="1">
      <protection hidden="1"/>
    </xf>
    <xf numFmtId="166" fontId="52" fillId="0" borderId="9" xfId="0" applyNumberFormat="1" applyFont="1" applyBorder="1" applyAlignment="1" applyProtection="1">
      <alignment horizontal="center" vertical="center"/>
      <protection hidden="1"/>
    </xf>
    <xf numFmtId="0" fontId="51" fillId="8" borderId="9" xfId="0" applyFont="1" applyFill="1" applyBorder="1" applyAlignment="1">
      <alignment horizontal="center" vertical="center"/>
    </xf>
    <xf numFmtId="0" fontId="51" fillId="0" borderId="9" xfId="0" applyFont="1" applyBorder="1" applyAlignment="1" applyProtection="1">
      <alignment horizontal="center" vertical="center"/>
      <protection locked="0"/>
    </xf>
    <xf numFmtId="0" fontId="42" fillId="6" borderId="0" xfId="2" applyFont="1" applyFill="1" applyAlignment="1" applyProtection="1">
      <alignment vertical="center" wrapText="1"/>
      <protection hidden="1"/>
    </xf>
    <xf numFmtId="0" fontId="51" fillId="14" borderId="9" xfId="0" applyFont="1" applyFill="1" applyBorder="1" applyAlignment="1">
      <alignment horizontal="center" vertical="center"/>
    </xf>
    <xf numFmtId="0" fontId="42" fillId="15" borderId="9" xfId="2" applyFont="1" applyFill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6" borderId="54" xfId="2" applyFont="1" applyFill="1" applyBorder="1" applyProtection="1">
      <protection hidden="1"/>
    </xf>
    <xf numFmtId="0" fontId="40" fillId="6" borderId="12" xfId="2" applyFont="1" applyFill="1" applyBorder="1" applyProtection="1">
      <protection hidden="1"/>
    </xf>
    <xf numFmtId="166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2" fillId="7" borderId="9" xfId="3" applyFont="1" applyFill="1" applyBorder="1" applyAlignment="1" applyProtection="1">
      <alignment horizontal="center" vertical="center" wrapText="1"/>
      <protection hidden="1"/>
    </xf>
    <xf numFmtId="0" fontId="40" fillId="13" borderId="0" xfId="0" applyFont="1" applyFill="1" applyProtection="1">
      <protection hidden="1"/>
    </xf>
    <xf numFmtId="2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2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5" fillId="18" borderId="9" xfId="2" applyFont="1" applyFill="1" applyBorder="1" applyAlignment="1" applyProtection="1">
      <alignment horizontal="center" vertical="center" wrapText="1"/>
      <protection hidden="1"/>
    </xf>
    <xf numFmtId="2" fontId="42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2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39" fillId="19" borderId="0" xfId="2" applyFont="1" applyFill="1" applyProtection="1">
      <protection hidden="1"/>
    </xf>
    <xf numFmtId="0" fontId="39" fillId="19" borderId="0" xfId="2" applyFont="1" applyFill="1" applyAlignment="1" applyProtection="1">
      <alignment vertical="center"/>
      <protection hidden="1"/>
    </xf>
    <xf numFmtId="0" fontId="40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0" fillId="19" borderId="0" xfId="2" applyFont="1" applyFill="1" applyAlignment="1" applyProtection="1">
      <alignment vertical="center"/>
      <protection hidden="1"/>
    </xf>
    <xf numFmtId="0" fontId="45" fillId="19" borderId="0" xfId="7" applyFont="1" applyFill="1" applyAlignment="1" applyProtection="1">
      <alignment vertical="center"/>
      <protection hidden="1"/>
    </xf>
    <xf numFmtId="49" fontId="40" fillId="19" borderId="0" xfId="2" applyNumberFormat="1" applyFont="1" applyFill="1" applyAlignment="1" applyProtection="1">
      <alignment vertical="center"/>
      <protection hidden="1"/>
    </xf>
    <xf numFmtId="0" fontId="40" fillId="16" borderId="0" xfId="2" applyFont="1" applyFill="1" applyAlignment="1" applyProtection="1">
      <alignment vertical="center"/>
      <protection hidden="1"/>
    </xf>
    <xf numFmtId="0" fontId="40" fillId="9" borderId="0" xfId="2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vertical="center"/>
      <protection hidden="1"/>
    </xf>
    <xf numFmtId="49" fontId="40" fillId="6" borderId="0" xfId="2" applyNumberFormat="1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horizontal="center" vertical="center"/>
      <protection hidden="1"/>
    </xf>
    <xf numFmtId="49" fontId="41" fillId="19" borderId="0" xfId="2" applyNumberFormat="1" applyFont="1" applyFill="1" applyAlignment="1" applyProtection="1">
      <alignment vertical="center"/>
      <protection hidden="1"/>
    </xf>
    <xf numFmtId="0" fontId="40" fillId="0" borderId="0" xfId="2" applyFont="1" applyAlignment="1" applyProtection="1">
      <alignment horizontal="center"/>
      <protection hidden="1"/>
    </xf>
    <xf numFmtId="49" fontId="40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0" fillId="7" borderId="9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4" fillId="8" borderId="9" xfId="0" applyFont="1" applyFill="1" applyBorder="1" applyAlignment="1">
      <alignment horizontal="right" vertical="center" wrapText="1"/>
    </xf>
    <xf numFmtId="0" fontId="54" fillId="8" borderId="9" xfId="0" applyFont="1" applyFill="1" applyBorder="1" applyAlignment="1">
      <alignment horizontal="right" vertical="center"/>
    </xf>
    <xf numFmtId="0" fontId="40" fillId="0" borderId="9" xfId="0" applyFont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56" fillId="0" borderId="9" xfId="2" applyFont="1" applyBorder="1" applyAlignment="1" applyProtection="1">
      <alignment horizontal="left" vertical="center" wrapText="1"/>
      <protection hidden="1"/>
    </xf>
    <xf numFmtId="1" fontId="40" fillId="7" borderId="9" xfId="2" applyNumberFormat="1" applyFont="1" applyFill="1" applyBorder="1" applyAlignment="1" applyProtection="1">
      <alignment horizontal="center" vertical="center"/>
      <protection hidden="1"/>
    </xf>
    <xf numFmtId="0" fontId="40" fillId="13" borderId="0" xfId="2" applyFont="1" applyFill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40" fillId="6" borderId="53" xfId="2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left" vertical="top" wrapText="1"/>
      <protection hidden="1"/>
    </xf>
    <xf numFmtId="168" fontId="40" fillId="13" borderId="53" xfId="2" applyNumberFormat="1" applyFont="1" applyFill="1" applyBorder="1" applyAlignment="1" applyProtection="1">
      <alignment horizontal="center"/>
      <protection locked="0" hidden="1"/>
    </xf>
    <xf numFmtId="49" fontId="40" fillId="13" borderId="54" xfId="2" applyNumberFormat="1" applyFont="1" applyFill="1" applyBorder="1" applyAlignment="1" applyProtection="1">
      <alignment horizontal="center"/>
      <protection locked="0" hidden="1"/>
    </xf>
    <xf numFmtId="1" fontId="40" fillId="13" borderId="54" xfId="2" applyNumberFormat="1" applyFont="1" applyFill="1" applyBorder="1" applyAlignment="1" applyProtection="1">
      <alignment horizontal="center"/>
      <protection locked="0" hidden="1"/>
    </xf>
    <xf numFmtId="49" fontId="40" fillId="13" borderId="53" xfId="2" applyNumberFormat="1" applyFont="1" applyFill="1" applyBorder="1" applyAlignment="1" applyProtection="1">
      <alignment horizontal="center"/>
      <protection locked="0" hidden="1"/>
    </xf>
    <xf numFmtId="0" fontId="46" fillId="6" borderId="9" xfId="2" applyFont="1" applyFill="1" applyBorder="1" applyAlignment="1" applyProtection="1">
      <alignment horizontal="left" vertical="center" wrapText="1"/>
      <protection hidden="1"/>
    </xf>
    <xf numFmtId="0" fontId="40" fillId="8" borderId="9" xfId="2" applyFont="1" applyFill="1" applyBorder="1" applyAlignment="1" applyProtection="1">
      <alignment horizontal="center" vertical="center" wrapText="1"/>
      <protection hidden="1"/>
    </xf>
    <xf numFmtId="0" fontId="46" fillId="6" borderId="9" xfId="2" applyFont="1" applyFill="1" applyBorder="1" applyAlignment="1" applyProtection="1">
      <alignment horizontal="center" vertical="center" wrapText="1"/>
      <protection hidden="1"/>
    </xf>
    <xf numFmtId="0" fontId="42" fillId="6" borderId="47" xfId="2" applyFont="1" applyFill="1" applyBorder="1" applyAlignment="1" applyProtection="1">
      <alignment horizontal="left" vertical="center" wrapText="1"/>
      <protection hidden="1"/>
    </xf>
    <xf numFmtId="0" fontId="42" fillId="6" borderId="49" xfId="2" applyFont="1" applyFill="1" applyBorder="1" applyAlignment="1" applyProtection="1">
      <alignment horizontal="left" vertical="center" wrapText="1"/>
      <protection hidden="1"/>
    </xf>
    <xf numFmtId="0" fontId="42" fillId="6" borderId="48" xfId="2" applyFont="1" applyFill="1" applyBorder="1" applyAlignment="1" applyProtection="1">
      <alignment horizontal="left" vertical="center" wrapText="1"/>
      <protection hidden="1"/>
    </xf>
    <xf numFmtId="0" fontId="42" fillId="6" borderId="52" xfId="2" applyFont="1" applyFill="1" applyBorder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left" vertical="center" wrapText="1"/>
      <protection hidden="1"/>
    </xf>
    <xf numFmtId="0" fontId="42" fillId="6" borderId="46" xfId="2" applyFont="1" applyFill="1" applyBorder="1" applyAlignment="1" applyProtection="1">
      <alignment horizontal="left" vertical="center" wrapText="1"/>
      <protection hidden="1"/>
    </xf>
    <xf numFmtId="0" fontId="42" fillId="6" borderId="9" xfId="2" applyFont="1" applyFill="1" applyBorder="1" applyAlignment="1" applyProtection="1">
      <alignment horizontal="left" vertical="center" wrapText="1"/>
      <protection hidden="1"/>
    </xf>
    <xf numFmtId="0" fontId="40" fillId="8" borderId="9" xfId="0" applyFont="1" applyFill="1" applyBorder="1" applyAlignment="1">
      <alignment horizontal="center"/>
    </xf>
    <xf numFmtId="0" fontId="42" fillId="6" borderId="9" xfId="2" applyFont="1" applyFill="1" applyBorder="1" applyAlignment="1" applyProtection="1">
      <alignment vertical="center" wrapText="1"/>
      <protection hidden="1"/>
    </xf>
    <xf numFmtId="0" fontId="42" fillId="6" borderId="47" xfId="2" applyFont="1" applyFill="1" applyBorder="1" applyAlignment="1" applyProtection="1">
      <alignment horizontal="left" wrapText="1"/>
      <protection hidden="1"/>
    </xf>
    <xf numFmtId="0" fontId="42" fillId="6" borderId="49" xfId="2" applyFont="1" applyFill="1" applyBorder="1" applyAlignment="1" applyProtection="1">
      <alignment horizontal="left" wrapText="1"/>
      <protection hidden="1"/>
    </xf>
    <xf numFmtId="0" fontId="42" fillId="6" borderId="50" xfId="2" applyFont="1" applyFill="1" applyBorder="1" applyAlignment="1" applyProtection="1">
      <alignment horizontal="left" wrapText="1"/>
      <protection hidden="1"/>
    </xf>
    <xf numFmtId="0" fontId="42" fillId="6" borderId="0" xfId="2" applyFont="1" applyFill="1" applyAlignment="1" applyProtection="1">
      <alignment horizontal="left" wrapText="1"/>
      <protection hidden="1"/>
    </xf>
    <xf numFmtId="0" fontId="42" fillId="6" borderId="9" xfId="2" applyFont="1" applyFill="1" applyBorder="1" applyAlignment="1" applyProtection="1">
      <alignment horizontal="left" vertical="top" wrapText="1"/>
      <protection hidden="1"/>
    </xf>
    <xf numFmtId="16" fontId="40" fillId="6" borderId="9" xfId="2" applyNumberFormat="1" applyFont="1" applyFill="1" applyBorder="1" applyAlignment="1" applyProtection="1">
      <alignment horizontal="center" vertical="center"/>
      <protection hidden="1"/>
    </xf>
    <xf numFmtId="0" fontId="51" fillId="7" borderId="45" xfId="0" applyFont="1" applyFill="1" applyBorder="1" applyAlignment="1">
      <alignment horizontal="left" vertical="center"/>
    </xf>
    <xf numFmtId="0" fontId="51" fillId="7" borderId="54" xfId="0" applyFont="1" applyFill="1" applyBorder="1" applyAlignment="1">
      <alignment horizontal="left" vertical="center"/>
    </xf>
    <xf numFmtId="0" fontId="51" fillId="7" borderId="12" xfId="0" applyFont="1" applyFill="1" applyBorder="1" applyAlignment="1">
      <alignment horizontal="left" vertical="center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47" xfId="4" applyFont="1" applyBorder="1" applyAlignment="1" applyProtection="1">
      <alignment horizontal="center" vertical="center" wrapText="1"/>
      <protection hidden="1"/>
    </xf>
    <xf numFmtId="0" fontId="42" fillId="0" borderId="49" xfId="4" applyFont="1" applyBorder="1" applyAlignment="1" applyProtection="1">
      <alignment horizontal="center" vertical="center" wrapText="1"/>
      <protection hidden="1"/>
    </xf>
    <xf numFmtId="0" fontId="42" fillId="0" borderId="48" xfId="4" applyFont="1" applyBorder="1" applyAlignment="1" applyProtection="1">
      <alignment horizontal="center" vertical="center" wrapText="1"/>
      <protection hidden="1"/>
    </xf>
    <xf numFmtId="0" fontId="42" fillId="0" borderId="50" xfId="4" applyFont="1" applyBorder="1" applyAlignment="1" applyProtection="1">
      <alignment horizontal="center" vertical="center" wrapText="1"/>
      <protection hidden="1"/>
    </xf>
    <xf numFmtId="0" fontId="42" fillId="0" borderId="0" xfId="4" applyFont="1" applyAlignment="1" applyProtection="1">
      <alignment horizontal="center" vertical="center" wrapText="1"/>
      <protection hidden="1"/>
    </xf>
    <xf numFmtId="0" fontId="42" fillId="0" borderId="51" xfId="4" applyFont="1" applyBorder="1" applyAlignment="1" applyProtection="1">
      <alignment horizontal="center" vertical="center" wrapText="1"/>
      <protection hidden="1"/>
    </xf>
    <xf numFmtId="0" fontId="42" fillId="0" borderId="52" xfId="4" applyFont="1" applyBorder="1" applyAlignment="1" applyProtection="1">
      <alignment horizontal="center" vertical="center" wrapText="1"/>
      <protection hidden="1"/>
    </xf>
    <xf numFmtId="0" fontId="42" fillId="0" borderId="53" xfId="4" applyFont="1" applyBorder="1" applyAlignment="1" applyProtection="1">
      <alignment horizontal="center" vertical="center" wrapText="1"/>
      <protection hidden="1"/>
    </xf>
    <xf numFmtId="0" fontId="42" fillId="0" borderId="46" xfId="4" applyFont="1" applyBorder="1" applyAlignment="1" applyProtection="1">
      <alignment horizontal="center" vertical="center" wrapText="1"/>
      <protection hidden="1"/>
    </xf>
    <xf numFmtId="0" fontId="42" fillId="6" borderId="47" xfId="2" applyFont="1" applyFill="1" applyBorder="1" applyAlignment="1" applyProtection="1">
      <alignment horizontal="left" vertical="top" wrapText="1"/>
      <protection hidden="1"/>
    </xf>
    <xf numFmtId="0" fontId="42" fillId="6" borderId="49" xfId="2" applyFont="1" applyFill="1" applyBorder="1" applyAlignment="1" applyProtection="1">
      <alignment horizontal="left" vertical="top" wrapText="1"/>
      <protection hidden="1"/>
    </xf>
    <xf numFmtId="0" fontId="42" fillId="6" borderId="48" xfId="2" applyFont="1" applyFill="1" applyBorder="1" applyAlignment="1" applyProtection="1">
      <alignment horizontal="left" vertical="top" wrapText="1"/>
      <protection hidden="1"/>
    </xf>
    <xf numFmtId="0" fontId="42" fillId="6" borderId="52" xfId="2" applyFont="1" applyFill="1" applyBorder="1" applyAlignment="1" applyProtection="1">
      <alignment horizontal="left" vertical="top" wrapText="1"/>
      <protection hidden="1"/>
    </xf>
    <xf numFmtId="0" fontId="42" fillId="6" borderId="53" xfId="2" applyFont="1" applyFill="1" applyBorder="1" applyAlignment="1" applyProtection="1">
      <alignment horizontal="left" vertical="top" wrapText="1"/>
      <protection hidden="1"/>
    </xf>
    <xf numFmtId="0" fontId="42" fillId="6" borderId="46" xfId="2" applyFont="1" applyFill="1" applyBorder="1" applyAlignment="1" applyProtection="1">
      <alignment horizontal="left" vertical="top" wrapText="1"/>
      <protection hidden="1"/>
    </xf>
    <xf numFmtId="16" fontId="40" fillId="6" borderId="41" xfId="2" applyNumberFormat="1" applyFont="1" applyFill="1" applyBorder="1" applyAlignment="1" applyProtection="1">
      <alignment horizontal="center" vertical="center"/>
      <protection hidden="1"/>
    </xf>
    <xf numFmtId="16" fontId="40" fillId="6" borderId="15" xfId="2" applyNumberFormat="1" applyFont="1" applyFill="1" applyBorder="1" applyAlignment="1" applyProtection="1">
      <alignment horizontal="center" vertical="center"/>
      <protection hidden="1"/>
    </xf>
    <xf numFmtId="0" fontId="42" fillId="17" borderId="45" xfId="4" applyFont="1" applyFill="1" applyBorder="1" applyAlignment="1" applyProtection="1">
      <alignment horizontal="left" vertical="center" wrapText="1"/>
      <protection hidden="1"/>
    </xf>
    <xf numFmtId="0" fontId="42" fillId="17" borderId="54" xfId="4" applyFont="1" applyFill="1" applyBorder="1" applyAlignment="1" applyProtection="1">
      <alignment horizontal="left" vertical="center" wrapText="1"/>
      <protection hidden="1"/>
    </xf>
    <xf numFmtId="0" fontId="42" fillId="17" borderId="12" xfId="4" applyFont="1" applyFill="1" applyBorder="1" applyAlignment="1" applyProtection="1">
      <alignment horizontal="left" vertical="center" wrapText="1"/>
      <protection hidden="1"/>
    </xf>
    <xf numFmtId="0" fontId="42" fillId="0" borderId="9" xfId="4" applyFont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>
      <alignment horizontal="center" vertical="center"/>
    </xf>
    <xf numFmtId="0" fontId="51" fillId="7" borderId="45" xfId="0" applyFont="1" applyFill="1" applyBorder="1" applyAlignment="1">
      <alignment horizontal="center" vertical="center"/>
    </xf>
    <xf numFmtId="0" fontId="51" fillId="7" borderId="54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2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0" fillId="0" borderId="0" xfId="2" applyFont="1" applyAlignment="1">
      <alignment horizontal="left" vertical="center" wrapText="1"/>
    </xf>
    <xf numFmtId="0" fontId="25" fillId="0" borderId="0" xfId="2" applyFont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8">
    <cellStyle name="Normal 2" xfId="6" xr:uid="{00000000-0005-0000-0000-000000000000}"/>
    <cellStyle name="Гиперссылка" xfId="7" builtinId="8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 3" xfId="4" xr:uid="{00000000-0005-0000-0000-000005000000}"/>
    <cellStyle name="Процентный" xfId="1" builtinId="5"/>
    <cellStyle name="Процентный 2" xfId="3" xr:uid="{00000000-0005-0000-0000-000007000000}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1" defaultTableStyle="TableStyleMedium9" defaultPivotStyle="PivotStyleLight16">
    <tableStyle name="Invisible" pivot="0" table="0" count="0" xr9:uid="{98C3703B-C453-4127-BCB3-BEF50175B8A9}"/>
  </tableStyles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60704"/>
        <c:axId val="116362240"/>
      </c:lineChart>
      <c:catAx>
        <c:axId val="1163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62240"/>
        <c:crosses val="autoZero"/>
        <c:auto val="1"/>
        <c:lblAlgn val="ctr"/>
        <c:lblOffset val="100"/>
        <c:noMultiLvlLbl val="0"/>
      </c:catAx>
      <c:valAx>
        <c:axId val="116362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36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2816"/>
        <c:axId val="51924352"/>
      </c:lineChart>
      <c:catAx>
        <c:axId val="519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51924352"/>
        <c:crosses val="autoZero"/>
        <c:auto val="1"/>
        <c:lblAlgn val="ctr"/>
        <c:lblOffset val="100"/>
        <c:noMultiLvlLbl val="0"/>
      </c:catAx>
      <c:valAx>
        <c:axId val="51924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9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50080"/>
        <c:axId val="53576448"/>
      </c:lineChart>
      <c:catAx>
        <c:axId val="5355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3576448"/>
        <c:crosses val="autoZero"/>
        <c:auto val="1"/>
        <c:lblAlgn val="ctr"/>
        <c:lblOffset val="100"/>
        <c:noMultiLvlLbl val="0"/>
      </c:catAx>
      <c:valAx>
        <c:axId val="535764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55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71"/>
          <c:y val="4.9188385705429896E-2"/>
          <c:w val="0.57520880202474811"/>
          <c:h val="0.83982325921807066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83488"/>
        <c:axId val="97585024"/>
      </c:lineChart>
      <c:catAx>
        <c:axId val="9758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85024"/>
        <c:crosses val="autoZero"/>
        <c:auto val="1"/>
        <c:lblAlgn val="ctr"/>
        <c:lblOffset val="100"/>
        <c:noMultiLvlLbl val="0"/>
      </c:catAx>
      <c:valAx>
        <c:axId val="975850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58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33792"/>
        <c:axId val="97635328"/>
      </c:lineChart>
      <c:catAx>
        <c:axId val="9763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635328"/>
        <c:crosses val="autoZero"/>
        <c:auto val="1"/>
        <c:lblAlgn val="ctr"/>
        <c:lblOffset val="100"/>
        <c:noMultiLvlLbl val="0"/>
      </c:catAx>
      <c:valAx>
        <c:axId val="97635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63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11392"/>
        <c:axId val="98021376"/>
      </c:lineChart>
      <c:catAx>
        <c:axId val="9801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8021376"/>
        <c:crosses val="autoZero"/>
        <c:auto val="1"/>
        <c:lblAlgn val="ctr"/>
        <c:lblOffset val="100"/>
        <c:noMultiLvlLbl val="0"/>
      </c:catAx>
      <c:valAx>
        <c:axId val="98021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01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49760"/>
        <c:axId val="50790400"/>
      </c:lineChart>
      <c:catAx>
        <c:axId val="12254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790400"/>
        <c:crosses val="autoZero"/>
        <c:auto val="1"/>
        <c:lblAlgn val="ctr"/>
        <c:lblOffset val="100"/>
        <c:noMultiLvlLbl val="0"/>
      </c:catAx>
      <c:valAx>
        <c:axId val="5079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254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3008"/>
        <c:axId val="50848896"/>
      </c:lineChart>
      <c:catAx>
        <c:axId val="508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50848896"/>
        <c:crosses val="autoZero"/>
        <c:auto val="1"/>
        <c:lblAlgn val="ctr"/>
        <c:lblOffset val="100"/>
        <c:noMultiLvlLbl val="0"/>
      </c:catAx>
      <c:valAx>
        <c:axId val="508488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84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80896"/>
        <c:axId val="50882432"/>
      </c:lineChart>
      <c:catAx>
        <c:axId val="5088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50882432"/>
        <c:crosses val="autoZero"/>
        <c:auto val="1"/>
        <c:lblAlgn val="ctr"/>
        <c:lblOffset val="100"/>
        <c:noMultiLvlLbl val="0"/>
      </c:catAx>
      <c:valAx>
        <c:axId val="508824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88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18528"/>
        <c:axId val="50920064"/>
      </c:lineChart>
      <c:catAx>
        <c:axId val="509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920064"/>
        <c:crosses val="autoZero"/>
        <c:auto val="1"/>
        <c:lblAlgn val="ctr"/>
        <c:lblOffset val="100"/>
        <c:noMultiLvlLbl val="0"/>
      </c:catAx>
      <c:valAx>
        <c:axId val="50920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9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52864"/>
        <c:axId val="51662848"/>
      </c:lineChart>
      <c:catAx>
        <c:axId val="516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51662848"/>
        <c:crosses val="autoZero"/>
        <c:auto val="1"/>
        <c:lblAlgn val="ctr"/>
        <c:lblOffset val="100"/>
        <c:noMultiLvlLbl val="0"/>
      </c:catAx>
      <c:valAx>
        <c:axId val="51662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65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02784"/>
        <c:axId val="51716864"/>
      </c:lineChart>
      <c:catAx>
        <c:axId val="5170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51716864"/>
        <c:crosses val="autoZero"/>
        <c:auto val="1"/>
        <c:lblAlgn val="ctr"/>
        <c:lblOffset val="100"/>
        <c:noMultiLvlLbl val="0"/>
      </c:catAx>
      <c:valAx>
        <c:axId val="51716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0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69728"/>
        <c:axId val="51771264"/>
      </c:lineChart>
      <c:catAx>
        <c:axId val="5176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71264"/>
        <c:crosses val="autoZero"/>
        <c:auto val="1"/>
        <c:lblAlgn val="ctr"/>
        <c:lblOffset val="100"/>
        <c:noMultiLvlLbl val="0"/>
      </c:catAx>
      <c:valAx>
        <c:axId val="51771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76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11456"/>
        <c:axId val="51812992"/>
      </c:lineChart>
      <c:catAx>
        <c:axId val="518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1812992"/>
        <c:crosses val="autoZero"/>
        <c:auto val="1"/>
        <c:lblAlgn val="ctr"/>
        <c:lblOffset val="100"/>
        <c:noMultiLvlLbl val="0"/>
      </c:catAx>
      <c:valAx>
        <c:axId val="518129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81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F2:G542" totalsRowShown="0" headerRowDxfId="6" dataDxfId="4" headerRowBorderDxfId="5" tableBorderDxfId="3" totalsRowBorderDxfId="2">
  <autoFilter ref="F2:G542" xr:uid="{00000000-0009-0000-0100-000001000000}"/>
  <tableColumns count="2">
    <tableColumn id="1" xr3:uid="{00000000-0010-0000-0000-000001000000}" name="Регион" dataDxfId="1" dataCellStyle="Normal 2"/>
    <tableColumn id="2" xr3:uid="{00000000-0010-0000-0000-000002000000}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6"/>
  <dimension ref="A1:AA49"/>
  <sheetViews>
    <sheetView topLeftCell="A11" zoomScale="80" zoomScaleNormal="80" workbookViewId="0">
      <selection activeCell="B23" sqref="B23:C23"/>
    </sheetView>
  </sheetViews>
  <sheetFormatPr defaultColWidth="0" defaultRowHeight="14.25" zeroHeight="1"/>
  <cols>
    <col min="1" max="1" width="53.42578125" style="399" customWidth="1"/>
    <col min="2" max="8" width="25.28515625" style="399" customWidth="1"/>
    <col min="9" max="9" width="41.28515625" style="399" customWidth="1"/>
    <col min="10" max="10" width="21" style="399" hidden="1" customWidth="1"/>
    <col min="11" max="11" width="9.140625" style="399" hidden="1" customWidth="1"/>
    <col min="12" max="27" width="0" style="399" hidden="1" customWidth="1"/>
    <col min="28" max="16384" width="9.140625" style="399" hidden="1"/>
  </cols>
  <sheetData>
    <row r="1" spans="1:27" s="318" customFormat="1" ht="30.95" customHeight="1">
      <c r="A1" s="406" t="s">
        <v>871</v>
      </c>
      <c r="B1" s="407"/>
      <c r="C1" s="407"/>
      <c r="D1" s="407"/>
      <c r="E1" s="407"/>
      <c r="F1" s="407"/>
      <c r="G1" s="407"/>
      <c r="H1" s="407"/>
      <c r="I1" s="407"/>
      <c r="J1" s="316"/>
      <c r="K1" s="316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s="320" customForma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7" s="320" customFormat="1" ht="2.1" customHeight="1">
      <c r="A3" s="430" t="s">
        <v>1026</v>
      </c>
      <c r="B3" s="430"/>
      <c r="C3" s="430"/>
      <c r="D3" s="430"/>
      <c r="E3" s="430"/>
      <c r="F3" s="430"/>
      <c r="G3" s="430"/>
      <c r="H3" s="430"/>
      <c r="I3" s="430"/>
      <c r="J3" s="430"/>
      <c r="K3" s="319"/>
    </row>
    <row r="4" spans="1:27" s="320" customFormat="1" ht="6.9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319"/>
    </row>
    <row r="5" spans="1:27" s="320" customForma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319"/>
    </row>
    <row r="6" spans="1:27" s="320" customForma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319"/>
    </row>
    <row r="7" spans="1:27" s="320" customFormat="1" ht="12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319"/>
    </row>
    <row r="8" spans="1:27" s="320" customFormat="1" ht="5.0999999999999996" customHeigh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319"/>
    </row>
    <row r="9" spans="1:27" s="320" customFormat="1" ht="6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319"/>
    </row>
    <row r="10" spans="1:27" s="320" customForma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</row>
    <row r="11" spans="1:27" s="320" customFormat="1" ht="6" customHeight="1">
      <c r="A11" s="431" t="s">
        <v>883</v>
      </c>
      <c r="B11" s="431"/>
      <c r="C11" s="431"/>
      <c r="D11" s="431"/>
      <c r="E11" s="431"/>
      <c r="F11" s="431"/>
      <c r="G11" s="431"/>
      <c r="H11" s="431"/>
      <c r="I11" s="431"/>
      <c r="J11" s="431"/>
      <c r="K11" s="319"/>
    </row>
    <row r="12" spans="1:27" s="320" customFormat="1">
      <c r="A12" s="431"/>
      <c r="B12" s="431"/>
      <c r="C12" s="431"/>
      <c r="D12" s="431"/>
      <c r="E12" s="431"/>
      <c r="F12" s="431"/>
      <c r="G12" s="431"/>
      <c r="H12" s="431"/>
      <c r="I12" s="431"/>
      <c r="J12" s="431"/>
      <c r="K12" s="319"/>
    </row>
    <row r="13" spans="1:27" s="320" customForma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319"/>
    </row>
    <row r="14" spans="1:27" s="320" customFormat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319"/>
    </row>
    <row r="15" spans="1:27" s="320" customFormat="1" ht="6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319"/>
    </row>
    <row r="16" spans="1:27" s="320" customFormat="1" ht="5.0999999999999996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319"/>
    </row>
    <row r="17" spans="1:19" s="320" customForma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</row>
    <row r="18" spans="1:19" s="320" customFormat="1">
      <c r="A18" s="321" t="s">
        <v>976</v>
      </c>
      <c r="B18" s="434"/>
      <c r="C18" s="434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</row>
    <row r="19" spans="1:19" s="320" customFormat="1">
      <c r="A19" s="321" t="s">
        <v>977</v>
      </c>
      <c r="B19" s="435"/>
      <c r="C19" s="435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</row>
    <row r="20" spans="1:19" s="320" customFormat="1">
      <c r="A20" s="321" t="s">
        <v>978</v>
      </c>
      <c r="B20" s="435"/>
      <c r="C20" s="435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</row>
    <row r="21" spans="1:19" s="320" customFormat="1">
      <c r="A21" s="321" t="s">
        <v>979</v>
      </c>
      <c r="B21" s="435"/>
      <c r="C21" s="435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</row>
    <row r="22" spans="1:19" s="320" customFormat="1">
      <c r="A22" s="321" t="s">
        <v>980</v>
      </c>
      <c r="B22" s="436"/>
      <c r="C22" s="436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</row>
    <row r="23" spans="1:19" s="320" customFormat="1">
      <c r="A23" s="321" t="s">
        <v>981</v>
      </c>
      <c r="B23" s="437" t="s">
        <v>1027</v>
      </c>
      <c r="C23" s="437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</row>
    <row r="24" spans="1:19" s="318" customFormat="1">
      <c r="A24" s="322"/>
      <c r="B24" s="319"/>
      <c r="C24" s="319"/>
      <c r="D24" s="319"/>
      <c r="E24" s="319"/>
      <c r="F24" s="432"/>
      <c r="G24" s="432"/>
      <c r="H24" s="432"/>
      <c r="I24" s="319"/>
      <c r="J24" s="319"/>
      <c r="K24" s="319"/>
    </row>
    <row r="25" spans="1:19" s="320" customFormat="1" ht="68.099999999999994" customHeight="1">
      <c r="A25" s="330" t="s">
        <v>161</v>
      </c>
      <c r="B25" s="330" t="s">
        <v>906</v>
      </c>
      <c r="C25" s="330" t="s">
        <v>778</v>
      </c>
      <c r="D25" s="330" t="s">
        <v>905</v>
      </c>
      <c r="E25" s="330" t="s">
        <v>907</v>
      </c>
      <c r="F25" s="402" t="s">
        <v>1009</v>
      </c>
      <c r="G25" s="402" t="s">
        <v>1010</v>
      </c>
      <c r="H25" s="402" t="s">
        <v>1011</v>
      </c>
      <c r="I25" s="319"/>
      <c r="J25" s="319"/>
      <c r="K25" s="319"/>
    </row>
    <row r="26" spans="1:19" s="320" customFormat="1" ht="39.75" customHeight="1">
      <c r="A26" s="323" t="s">
        <v>829</v>
      </c>
      <c r="B26" s="400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26" s="397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>неприменимо</v>
      </c>
      <c r="D26" s="39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>неприменимо</v>
      </c>
      <c r="E26" s="39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>неприменимо</v>
      </c>
      <c r="F26" s="40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40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40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>неприменимо</v>
      </c>
      <c r="I26" s="393" t="str">
        <f>IF('2.УР ТЭ на нужды ОиВ'!B11="Готово","Готово","Перейдите к заполнению данных по зданию и УР")</f>
        <v>Готово</v>
      </c>
      <c r="J26" s="324" t="str">
        <f>IF(AND(I26="готово",E26=0),"Здание эффективно, задание не назначается","")</f>
        <v/>
      </c>
      <c r="K26" s="319" t="str">
        <f>IF(AND(D26&lt;&gt;"",OR(D26&gt;0.7,D26&lt;0.05)),CONCATENATE("2",CHAR(10),""),"")</f>
        <v xml:space="preserve">2
</v>
      </c>
    </row>
    <row r="27" spans="1:19" s="320" customFormat="1" ht="39.75" customHeight="1">
      <c r="A27" s="323" t="s">
        <v>822</v>
      </c>
      <c r="B27" s="400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>требование по снижению потребления не устанавливается</v>
      </c>
      <c r="C27" s="39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>неприменимо</v>
      </c>
      <c r="D27" s="39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>неприменимо</v>
      </c>
      <c r="E27" s="39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>неприменимо</v>
      </c>
      <c r="F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40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>неприменимо</v>
      </c>
      <c r="I27" s="393" t="str">
        <f>IF('3.УР горячей воды'!B11="Готово","Готово","Перейдите к заполнению данных по зданию и УР")</f>
        <v>Готово</v>
      </c>
      <c r="J27" s="324" t="str">
        <f t="shared" ref="J27:J33" si="0">IF(AND(I27="готово",E27=0),"Здание эффективно, задание не назначается","")</f>
        <v/>
      </c>
      <c r="K27" s="319" t="str">
        <f>IF(AND(D27&lt;&gt;"",OR(D27&gt;0.7,D27&lt;0.05)),CONCATENATE("3",CHAR(10),""),"")</f>
        <v xml:space="preserve">3
</v>
      </c>
    </row>
    <row r="28" spans="1:19" s="320" customFormat="1" ht="39.75" customHeight="1">
      <c r="A28" s="325" t="s">
        <v>824</v>
      </c>
      <c r="B28" s="400" t="str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>требование по снижению потребления не устанавливается</v>
      </c>
      <c r="C28" s="397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>неприменимо</v>
      </c>
      <c r="D28" s="39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>неприменимо</v>
      </c>
      <c r="E28" s="39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>неприменимо</v>
      </c>
      <c r="F28" s="40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40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40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>неприменимо</v>
      </c>
      <c r="I28" s="393" t="str">
        <f>IF('4.УР холодной воды'!B11="Готово","Готово","Перейдите к заполнению данных по зданию и УР")</f>
        <v>Готово</v>
      </c>
      <c r="J28" s="324" t="str">
        <f t="shared" si="0"/>
        <v/>
      </c>
      <c r="K28" s="319" t="str">
        <f>IF(AND(D28&lt;&gt;"",OR(D28&gt;0.7,D28&lt;0.05)),CONCATENATE("4",CHAR(10),""),"")</f>
        <v xml:space="preserve">4
</v>
      </c>
    </row>
    <row r="29" spans="1:19" s="320" customFormat="1" ht="39.75" customHeight="1">
      <c r="A29" s="325" t="s">
        <v>818</v>
      </c>
      <c r="B29" s="400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>324.67886616433441</v>
      </c>
      <c r="C29" s="397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>9.26</v>
      </c>
      <c r="D29" s="398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>0.96947559366754621</v>
      </c>
      <c r="E29" s="398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>0.38168535620052774</v>
      </c>
      <c r="F29" s="40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>293.69757399365506</v>
      </c>
      <c r="G29" s="40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>262.7162818229757</v>
      </c>
      <c r="H29" s="403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>200.75369748161694</v>
      </c>
      <c r="I29" s="393" t="str">
        <f>IF('5.УР ЭЭ'!B68="Готово","Готово","Перейдите к заполнению данных по зданию и УР")</f>
        <v>Готово</v>
      </c>
      <c r="J29" s="324" t="str">
        <f t="shared" si="0"/>
        <v/>
      </c>
      <c r="K29" s="319" t="str">
        <f>IF(AND(D29&lt;&gt;"",OR(D29&gt;0.7,D29&lt;0.05)),CONCATENATE("5",CHAR(10),""),"")</f>
        <v xml:space="preserve">5
</v>
      </c>
    </row>
    <row r="30" spans="1:19" s="320" customFormat="1" ht="39.75" customHeight="1">
      <c r="A30" s="326" t="s">
        <v>819</v>
      </c>
      <c r="B30" s="400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>требование по снижению потребления не устанавливается</v>
      </c>
      <c r="C30" s="39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>неприменимо</v>
      </c>
      <c r="D30" s="39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>неприменимо</v>
      </c>
      <c r="E30" s="39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>неприменимо</v>
      </c>
      <c r="F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40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393" t="str">
        <f>IF('6.УР природного газа на цели ПП'!B11="Готово","Готово","Перейдите к заполнению данных по зданию и УР")</f>
        <v>Готово</v>
      </c>
      <c r="J30" s="324" t="str">
        <f t="shared" si="0"/>
        <v/>
      </c>
      <c r="K30" s="319" t="str">
        <f>IF(AND(D30&lt;&gt;"",OR(D30&gt;0.7,D30&lt;0.05)),CONCATENATE("6",CHAR(10),""),"")</f>
        <v xml:space="preserve">6
</v>
      </c>
    </row>
    <row r="31" spans="1:19" s="320" customFormat="1" ht="39.75" customHeight="1">
      <c r="A31" s="323" t="s">
        <v>1006</v>
      </c>
      <c r="B31" s="400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1" s="397" t="str">
        <f>IF(I31="Перейдите к заполнению данных по зданию и УР","","неприменимо")</f>
        <v>неприменимо</v>
      </c>
      <c r="D31" s="397" t="str">
        <f>IF(I31="Перейдите к заполнению данных по зданию и УР","","неприменимо")</f>
        <v>неприменимо</v>
      </c>
      <c r="E31" s="398" t="str">
        <f>IF(I31="Перейдите к заполнению данных по зданию и УР","",IF('7.УР топлива на отопл. и вент.'!B4="нет","неприменимо","6%"))</f>
        <v>неприменимо</v>
      </c>
      <c r="F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40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393" t="str">
        <f>IF('7.УР топлива на отопл. и вент.'!B21="Готово","Готово","Перейдите к заполнению данных по зданию и УР")</f>
        <v>Готово</v>
      </c>
      <c r="J31" s="324" t="str">
        <f t="shared" si="0"/>
        <v/>
      </c>
      <c r="K31" s="319" t="str">
        <f>IF(AND(D31&lt;&gt;"",OR(D31&gt;0.7,D31&lt;0.05)),CONCATENATE("7",CHAR(10),""),"")</f>
        <v xml:space="preserve">7
</v>
      </c>
    </row>
    <row r="32" spans="1:19" s="320" customFormat="1" ht="39.75" customHeight="1">
      <c r="A32" s="323" t="s">
        <v>1007</v>
      </c>
      <c r="B32" s="400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>требование по снижению потребления не устанавливается</v>
      </c>
      <c r="C32" s="397" t="str">
        <f>IF(I32="Перейдите к заполнению данных по зданию и УР","","неприменимо")</f>
        <v>неприменимо</v>
      </c>
      <c r="D32" s="398" t="str">
        <f>IF(I32="Перейдите к заполнению данных по зданию и УР","","неприменимо")</f>
        <v>неприменимо</v>
      </c>
      <c r="E32" s="398" t="str">
        <f>IF(I32="Перейдите к заполнению данных по зданию и УР","",IF(OR('7.УР топлива на отопл. и вент.'!B18="нет"),"неприменимо",6%))</f>
        <v>неприменимо</v>
      </c>
      <c r="F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40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393" t="str">
        <f>IF('7.УР топлива на отопл. и вент.'!B22="Готово","Готово","Перейдите к заполнению данных по зданию и УР")</f>
        <v>Готово</v>
      </c>
      <c r="J32" s="324" t="str">
        <f t="shared" ref="J32" si="1">IF(AND(I32="готово",E32=0),"Здание эффективно, задание не назначается","")</f>
        <v/>
      </c>
      <c r="K32" s="319"/>
    </row>
    <row r="33" spans="1:27" s="320" customFormat="1" ht="39.75" customHeight="1">
      <c r="A33" s="323" t="s">
        <v>837</v>
      </c>
      <c r="B33" s="401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топлива'!B23:B322,'8.УР моторного топлива'!C23:C322)+SUMPRODUCT('8.УР моторного топлива'!E23:E322,'8.УР моторного топлива'!F23:F322)),"")))</f>
        <v>требование по снижению потребления не устанавливается</v>
      </c>
      <c r="C33" s="397" t="str">
        <f>IF(I33="Перейдите к заполнению данных по зданию и УР","","неприменимо")</f>
        <v>неприменимо</v>
      </c>
      <c r="D33" s="398" t="str">
        <f>IF(I33="Перейдите к заполнению данных по зданию и УР","","неприменимо")</f>
        <v>неприменимо</v>
      </c>
      <c r="E33" s="398" t="str">
        <f>IF(I33="Перейдите к заполнению данных по зданию и УР","",IF('8.УР моторного топлива'!B4="нет","неприменимо","6%"))</f>
        <v>неприменимо</v>
      </c>
      <c r="F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40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393" t="str">
        <f>IF('8.УР моторного топлива'!C324="Готово","Готово","Перейдите к заполнению данных по зданию и УР")</f>
        <v>Готово</v>
      </c>
      <c r="J33" s="324" t="str">
        <f t="shared" si="0"/>
        <v/>
      </c>
      <c r="K33" s="319"/>
    </row>
    <row r="34" spans="1:27" s="320" customFormat="1">
      <c r="A34" s="319"/>
      <c r="B34" s="319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319"/>
      <c r="D34" s="319"/>
      <c r="E34" s="319"/>
      <c r="F34" s="319"/>
      <c r="G34" s="319"/>
      <c r="H34" s="319"/>
      <c r="I34" s="319"/>
      <c r="J34" s="319"/>
      <c r="K34" s="319"/>
    </row>
    <row r="35" spans="1:27" s="318" customFormat="1" ht="26.1" customHeight="1">
      <c r="A35" s="406" t="s">
        <v>887</v>
      </c>
      <c r="B35" s="405"/>
      <c r="C35" s="405"/>
      <c r="D35" s="405"/>
      <c r="E35" s="405"/>
      <c r="F35" s="405"/>
      <c r="G35" s="405"/>
      <c r="H35" s="405"/>
      <c r="I35" s="405"/>
      <c r="J35" s="316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</row>
    <row r="36" spans="1:27" s="320" customFormat="1">
      <c r="A36" s="433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33"/>
      <c r="C36" s="433"/>
      <c r="D36" s="433"/>
      <c r="E36" s="433"/>
      <c r="F36" s="433"/>
      <c r="G36" s="433"/>
      <c r="H36" s="433"/>
      <c r="I36" s="319"/>
      <c r="J36" s="319"/>
      <c r="K36" s="319"/>
    </row>
    <row r="37" spans="1:27" s="320" customFormat="1">
      <c r="A37" s="433"/>
      <c r="B37" s="433"/>
      <c r="C37" s="433"/>
      <c r="D37" s="433"/>
      <c r="E37" s="433"/>
      <c r="F37" s="433"/>
      <c r="G37" s="433"/>
      <c r="H37" s="433"/>
      <c r="I37" s="319"/>
      <c r="J37" s="319"/>
      <c r="K37" s="319"/>
    </row>
    <row r="38" spans="1:27" s="320" customFormat="1">
      <c r="A38" s="433"/>
      <c r="B38" s="433"/>
      <c r="C38" s="433"/>
      <c r="D38" s="433"/>
      <c r="E38" s="433"/>
      <c r="F38" s="433"/>
      <c r="G38" s="433"/>
      <c r="H38" s="433"/>
      <c r="I38" s="319"/>
      <c r="J38" s="319"/>
      <c r="K38" s="319"/>
    </row>
    <row r="39" spans="1:27" s="320" customFormat="1">
      <c r="A39" s="433"/>
      <c r="B39" s="433"/>
      <c r="C39" s="433"/>
      <c r="D39" s="433"/>
      <c r="E39" s="433"/>
      <c r="F39" s="433"/>
      <c r="G39" s="433"/>
      <c r="H39" s="433"/>
      <c r="I39" s="319"/>
      <c r="J39" s="319"/>
      <c r="K39" s="319"/>
    </row>
    <row r="40" spans="1:27" s="320" customFormat="1">
      <c r="A40" s="433"/>
      <c r="B40" s="433"/>
      <c r="C40" s="433"/>
      <c r="D40" s="433"/>
      <c r="E40" s="433"/>
      <c r="F40" s="433"/>
      <c r="G40" s="433"/>
      <c r="H40" s="433"/>
      <c r="I40" s="319"/>
      <c r="J40" s="319"/>
      <c r="K40" s="319"/>
    </row>
    <row r="41" spans="1:27" s="320" customFormat="1">
      <c r="A41" s="433"/>
      <c r="B41" s="433"/>
      <c r="C41" s="433"/>
      <c r="D41" s="433"/>
      <c r="E41" s="433"/>
      <c r="F41" s="433"/>
      <c r="G41" s="433"/>
      <c r="H41" s="433"/>
      <c r="I41" s="319"/>
      <c r="J41" s="319"/>
      <c r="K41" s="319"/>
    </row>
    <row r="42" spans="1:27" s="320" customFormat="1">
      <c r="A42" s="433"/>
      <c r="B42" s="433"/>
      <c r="C42" s="433"/>
      <c r="D42" s="433"/>
      <c r="E42" s="433"/>
      <c r="F42" s="433"/>
      <c r="G42" s="433"/>
      <c r="H42" s="433"/>
      <c r="I42" s="319"/>
      <c r="J42" s="319"/>
      <c r="K42" s="319"/>
    </row>
    <row r="43" spans="1:27" s="320" customFormat="1" ht="26.45" customHeight="1">
      <c r="A43" s="433"/>
      <c r="B43" s="433"/>
      <c r="C43" s="433"/>
      <c r="D43" s="433"/>
      <c r="E43" s="433"/>
      <c r="F43" s="433"/>
      <c r="G43" s="433"/>
      <c r="H43" s="433"/>
      <c r="I43" s="319"/>
      <c r="J43" s="319"/>
      <c r="K43" s="319"/>
    </row>
    <row r="44" spans="1:27" s="320" customFormat="1" ht="125.1" customHeight="1">
      <c r="A44" s="429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5
6
7
</v>
      </c>
      <c r="B44" s="429"/>
      <c r="C44" s="429"/>
      <c r="D44" s="429"/>
      <c r="E44" s="429"/>
      <c r="F44" s="429"/>
      <c r="G44" s="429"/>
      <c r="H44" s="429"/>
      <c r="I44" s="319"/>
      <c r="J44" s="319"/>
      <c r="K44" s="319"/>
    </row>
    <row r="45" spans="1:27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</row>
    <row r="46" spans="1:27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</row>
    <row r="47" spans="1:27" hidden="1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27" hidden="1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</row>
    <row r="49" spans="1:11" hidden="1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</row>
  </sheetData>
  <sheetProtection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 xr:uid="{00000000-0002-0000-0000-000000000000}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"/>
  <dimension ref="A1:AH92"/>
  <sheetViews>
    <sheetView workbookViewId="0">
      <pane xSplit="2" ySplit="5" topLeftCell="C6" activePane="bottomRight" state="frozen"/>
      <selection activeCell="C97" sqref="C97"/>
      <selection pane="topRight" activeCell="C97" sqref="C97"/>
      <selection pane="bottomLeft" activeCell="C97" sqref="C97"/>
      <selection pane="bottomRight" activeCell="C8" sqref="C8"/>
    </sheetView>
  </sheetViews>
  <sheetFormatPr defaultColWidth="9.140625" defaultRowHeight="15"/>
  <cols>
    <col min="1" max="1" width="9.140625" style="234"/>
    <col min="2" max="2" width="11.42578125" style="234" customWidth="1"/>
    <col min="3" max="3" width="13.28515625" style="234" customWidth="1"/>
    <col min="4" max="15" width="9.140625" style="234"/>
    <col min="16" max="24" width="4.7109375" style="234" customWidth="1"/>
    <col min="25" max="29" width="8.42578125" style="234" customWidth="1"/>
    <col min="30" max="32" width="9.140625" style="234"/>
    <col min="33" max="33" width="12" style="234" bestFit="1" customWidth="1"/>
    <col min="34" max="16384" width="9.140625" style="234"/>
  </cols>
  <sheetData>
    <row r="1" spans="1:34">
      <c r="B1" s="234">
        <v>1</v>
      </c>
      <c r="C1" s="234">
        <v>2</v>
      </c>
      <c r="D1" s="234">
        <v>3</v>
      </c>
      <c r="E1" s="234">
        <v>4</v>
      </c>
      <c r="F1" s="234">
        <v>5</v>
      </c>
      <c r="G1" s="234">
        <v>6</v>
      </c>
      <c r="H1" s="234">
        <v>7</v>
      </c>
      <c r="I1" s="234">
        <v>8</v>
      </c>
      <c r="J1" s="234">
        <v>9</v>
      </c>
      <c r="K1" s="234">
        <v>10</v>
      </c>
      <c r="L1" s="234">
        <v>11</v>
      </c>
      <c r="M1" s="234">
        <v>12</v>
      </c>
      <c r="N1" s="234">
        <v>13</v>
      </c>
      <c r="O1" s="234">
        <v>14</v>
      </c>
      <c r="P1" s="234">
        <v>15</v>
      </c>
      <c r="Q1" s="234">
        <v>16</v>
      </c>
      <c r="R1" s="234">
        <v>17</v>
      </c>
      <c r="S1" s="234">
        <v>18</v>
      </c>
      <c r="T1" s="234">
        <v>19</v>
      </c>
      <c r="U1" s="234">
        <v>20</v>
      </c>
      <c r="V1" s="234">
        <v>21</v>
      </c>
      <c r="W1" s="234">
        <v>22</v>
      </c>
      <c r="X1" s="234">
        <v>23</v>
      </c>
      <c r="Y1" s="234">
        <v>24</v>
      </c>
      <c r="Z1" s="234">
        <v>25</v>
      </c>
      <c r="AA1" s="234">
        <v>26</v>
      </c>
      <c r="AB1" s="234">
        <v>27</v>
      </c>
      <c r="AC1" s="234">
        <v>28</v>
      </c>
      <c r="AD1" s="234">
        <v>29</v>
      </c>
      <c r="AE1" s="234">
        <v>30</v>
      </c>
      <c r="AF1" s="234">
        <v>31</v>
      </c>
      <c r="AG1" s="234">
        <v>32</v>
      </c>
      <c r="AH1" s="234">
        <v>33</v>
      </c>
    </row>
    <row r="2" spans="1:34">
      <c r="R2" s="487" t="s">
        <v>209</v>
      </c>
      <c r="S2" s="488"/>
      <c r="T2" s="488"/>
      <c r="U2" s="488"/>
      <c r="V2" s="488"/>
      <c r="W2" s="488"/>
      <c r="X2" s="487" t="s">
        <v>210</v>
      </c>
      <c r="Y2" s="488"/>
      <c r="Z2" s="488"/>
      <c r="AA2" s="488"/>
      <c r="AB2" s="488"/>
      <c r="AC2" s="488"/>
    </row>
    <row r="3" spans="1:34">
      <c r="D3" s="234" t="s">
        <v>201</v>
      </c>
      <c r="F3" s="234" t="s">
        <v>200</v>
      </c>
      <c r="H3" s="234" t="s">
        <v>199</v>
      </c>
      <c r="J3" s="234" t="s">
        <v>198</v>
      </c>
      <c r="L3" s="234" t="s">
        <v>197</v>
      </c>
      <c r="P3" s="234" t="s">
        <v>202</v>
      </c>
      <c r="R3" s="234" t="s">
        <v>201</v>
      </c>
      <c r="S3" s="234" t="s">
        <v>200</v>
      </c>
      <c r="T3" s="234" t="s">
        <v>199</v>
      </c>
      <c r="U3" s="234" t="s">
        <v>198</v>
      </c>
      <c r="V3" s="234" t="s">
        <v>197</v>
      </c>
      <c r="W3" s="234" t="s">
        <v>70</v>
      </c>
      <c r="X3" s="234" t="s">
        <v>201</v>
      </c>
      <c r="Y3" s="234" t="s">
        <v>200</v>
      </c>
      <c r="Z3" s="234" t="s">
        <v>199</v>
      </c>
      <c r="AA3" s="234" t="s">
        <v>198</v>
      </c>
      <c r="AB3" s="234" t="s">
        <v>197</v>
      </c>
      <c r="AC3" s="234" t="s">
        <v>70</v>
      </c>
    </row>
    <row r="4" spans="1:34">
      <c r="D4" s="234" t="s">
        <v>196</v>
      </c>
      <c r="F4" s="234" t="s">
        <v>195</v>
      </c>
      <c r="H4" s="234" t="s">
        <v>194</v>
      </c>
      <c r="J4" s="234" t="s">
        <v>194</v>
      </c>
      <c r="L4" s="234" t="s">
        <v>193</v>
      </c>
      <c r="P4" s="234" t="s">
        <v>195</v>
      </c>
    </row>
    <row r="5" spans="1:34">
      <c r="B5" s="309" t="s">
        <v>755</v>
      </c>
      <c r="C5" s="234" t="s">
        <v>192</v>
      </c>
      <c r="D5" s="234" t="s">
        <v>191</v>
      </c>
      <c r="E5" s="234" t="s">
        <v>190</v>
      </c>
      <c r="F5" s="234" t="s">
        <v>191</v>
      </c>
      <c r="G5" s="234" t="s">
        <v>190</v>
      </c>
      <c r="H5" s="234" t="s">
        <v>191</v>
      </c>
      <c r="I5" s="234" t="s">
        <v>190</v>
      </c>
      <c r="J5" s="234" t="s">
        <v>191</v>
      </c>
      <c r="K5" s="234" t="s">
        <v>190</v>
      </c>
      <c r="L5" s="234" t="s">
        <v>191</v>
      </c>
      <c r="M5" s="234" t="s">
        <v>190</v>
      </c>
      <c r="N5" s="234" t="s">
        <v>189</v>
      </c>
      <c r="O5" s="234" t="s">
        <v>188</v>
      </c>
      <c r="P5" s="234" t="s">
        <v>191</v>
      </c>
      <c r="Q5" s="234" t="s">
        <v>190</v>
      </c>
    </row>
    <row r="6" spans="1:34">
      <c r="B6" s="234" t="s">
        <v>782</v>
      </c>
      <c r="C6" s="252">
        <v>2</v>
      </c>
      <c r="D6" s="234">
        <v>43.73</v>
      </c>
      <c r="E6" s="234">
        <v>26.24</v>
      </c>
      <c r="F6" s="234">
        <v>56.43</v>
      </c>
      <c r="G6" s="234">
        <v>33.86</v>
      </c>
      <c r="H6" s="234">
        <v>4.47</v>
      </c>
      <c r="I6" s="234">
        <v>2.68</v>
      </c>
      <c r="J6" s="234">
        <v>7.55</v>
      </c>
      <c r="K6" s="234">
        <v>4.53</v>
      </c>
      <c r="L6" s="234">
        <v>33.92</v>
      </c>
      <c r="M6" s="234">
        <v>20.350000000000001</v>
      </c>
      <c r="N6" s="234">
        <f>VLOOKUP('1.Общие данные по зданию'!$C$10,'Экспресс потенциал'!C33:I44,IF('1.Общие данные по зданию'!C9="1 смена",4,5),1)</f>
        <v>1.1000000000000001</v>
      </c>
      <c r="O6" s="234">
        <v>21</v>
      </c>
      <c r="P6" s="234">
        <v>195.92</v>
      </c>
      <c r="Q6" s="234">
        <v>117.55</v>
      </c>
      <c r="R6" s="262">
        <f>VLOOKUP(0.9999*'0.Результаты расчета'!$B$29,ДОУ!$C$6:$E$55,3,1)</f>
        <v>0.35698934426229506</v>
      </c>
      <c r="S6" s="262" t="e">
        <f>VLOOKUP(0.9999*'0.Результаты расчета'!$B$26,ДОУ!$C$73:$E$122,3,1)</f>
        <v>#VALUE!</v>
      </c>
      <c r="T6" s="262" t="e">
        <f>VLOOKUP(0.9999*'0.Результаты расчета'!$B$27,ДОУ!$C$138:$E$187,3,1)</f>
        <v>#VALUE!</v>
      </c>
      <c r="U6" s="262" t="e">
        <f>VLOOKUP(0.9999*'0.Результаты расчета'!$B$28,ДОУ!$C$204:$E$253,3,1)</f>
        <v>#VALUE!</v>
      </c>
      <c r="V6" s="262" t="e">
        <f>VLOOKUP(0.9999*'0.Результаты расчета'!$B$30,ДОУ!$C$270:$E$319,3,1)</f>
        <v>#VALUE!</v>
      </c>
      <c r="W6" s="262" t="e">
        <f>VLOOKUP(0.9999*'0.Результаты расчета'!$B$31,ДОУ!$C$337:$E$386,3,1)</f>
        <v>#VALUE!</v>
      </c>
      <c r="X6" s="262">
        <f>VLOOKUP(0.9999*'0.Результаты расчета'!$B$29,ДОУ!$C$6:$E$55,2,1)</f>
        <v>0.9283155737704919</v>
      </c>
      <c r="Y6" s="262" t="e">
        <f>VLOOKUP(0.9999*'0.Результаты расчета'!$B$26,ДОУ!$C$73:$E$122,2,1)</f>
        <v>#VALUE!</v>
      </c>
      <c r="Z6" s="262" t="e">
        <f>VLOOKUP(0.9999*'0.Результаты расчета'!$B$27,ДОУ!$C$138:$E$187,2,1)</f>
        <v>#VALUE!</v>
      </c>
      <c r="AA6" s="262" t="e">
        <f>VLOOKUP(0.9999*'0.Результаты расчета'!$B$28,ДОУ!$C$204:$E$253,2,1)</f>
        <v>#VALUE!</v>
      </c>
      <c r="AB6" s="262" t="e">
        <f>VLOOKUP(0.9999*'0.Результаты расчета'!$B$30,ДОУ!$C$270:$E$319,2,1)</f>
        <v>#VALUE!</v>
      </c>
      <c r="AC6" s="262" t="e">
        <f>VLOOKUP(0.9999*'0.Результаты расчета'!$B$31,ДОУ!$C$337:$E$386,2,1)</f>
        <v>#VALUE!</v>
      </c>
      <c r="AD6" s="234" t="s">
        <v>762</v>
      </c>
      <c r="AE6" s="234" t="s">
        <v>766</v>
      </c>
      <c r="AF6" s="234">
        <f>G6*'1.Общие данные по зданию'!$C$19*N6/8.078/1163/0.93</f>
        <v>28.446854514740039</v>
      </c>
      <c r="AG6" s="234">
        <f>I6*'1.Общие данные по зданию'!$C$16*IF('1.Общие данные по зданию'!$C$6='Экспресс потенциал'!$B$6,0.032,0.059)*1000/'1.Общие данные по зданию'!$C$15/8.078/0.93</f>
        <v>0.75520184025780979</v>
      </c>
      <c r="AH6" s="234">
        <f>AF6+AG6</f>
        <v>29.20205635499785</v>
      </c>
    </row>
    <row r="7" spans="1:34">
      <c r="A7" s="301"/>
      <c r="B7" s="301" t="s">
        <v>795</v>
      </c>
      <c r="C7" s="252">
        <v>3</v>
      </c>
      <c r="D7" s="234">
        <v>23.6</v>
      </c>
      <c r="E7" s="234">
        <v>14.16</v>
      </c>
      <c r="F7" s="234">
        <v>47.32</v>
      </c>
      <c r="G7" s="234">
        <v>28.39</v>
      </c>
      <c r="H7" s="234">
        <v>1.79</v>
      </c>
      <c r="I7" s="234">
        <v>1.07</v>
      </c>
      <c r="J7" s="234">
        <v>2.66</v>
      </c>
      <c r="K7" s="234">
        <v>1.59</v>
      </c>
      <c r="L7" s="234">
        <v>35.090000000000003</v>
      </c>
      <c r="M7" s="234">
        <v>21.05</v>
      </c>
      <c r="N7" s="234">
        <f>VLOOKUP('1.Общие данные по зданию'!$C$10,'Экспресс потенциал'!C33:I44,IF('1.Общие данные по зданию'!C9="1 смена",6,7),1)</f>
        <v>1.23</v>
      </c>
      <c r="O7" s="234">
        <v>18</v>
      </c>
      <c r="P7" s="234">
        <v>162.5</v>
      </c>
      <c r="Q7" s="234">
        <v>97.5</v>
      </c>
      <c r="R7" s="262">
        <f>VLOOKUP(0.9999*'0.Результаты расчета'!$B$29,Общеобр.У!$C$6:$E$55,3,1)</f>
        <v>0.19674641148325356</v>
      </c>
      <c r="S7" s="262" t="e">
        <f>VLOOKUP(0.9999*'0.Результаты расчета'!$B$26,Общеобр.У!$C$73:$E$122,3,1)</f>
        <v>#VALUE!</v>
      </c>
      <c r="T7" s="262" t="e">
        <f>VLOOKUP(0.9999*'0.Результаты расчета'!$B$27,Общеобр.У!$C$138:$E$187,3,1)</f>
        <v>#VALUE!</v>
      </c>
      <c r="U7" s="262" t="e">
        <f>VLOOKUP(0.9999*'0.Результаты расчета'!$B$28,Общеобр.У!$C$204:$E$253,3,1)</f>
        <v>#VALUE!</v>
      </c>
      <c r="V7" s="262" t="e">
        <f>VLOOKUP(0.9999*'0.Результаты расчета'!$B$30,Общеобр.У!$C$270:$E$319,3,1)</f>
        <v>#VALUE!</v>
      </c>
      <c r="W7" s="262" t="e">
        <f>VLOOKUP(0.9999*'0.Результаты расчета'!$B$31,Общеобр.У!$C$337:$E$386,3,1)</f>
        <v>#VALUE!</v>
      </c>
      <c r="X7" s="262">
        <f>VLOOKUP(0.9999*'0.Результаты расчета'!$B$29,Общеобр.У!$C$6:$E$55,2,1)</f>
        <v>0.66124401913875586</v>
      </c>
      <c r="Y7" s="262" t="e">
        <f>VLOOKUP(0.9999*'0.Результаты расчета'!$B$26,Общеобр.У!$C$73:$E$122,2,1)</f>
        <v>#VALUE!</v>
      </c>
      <c r="Z7" s="262" t="e">
        <f>VLOOKUP(0.9999*'0.Результаты расчета'!$B$27,Общеобр.У!$C$138:$E$187,2,1)</f>
        <v>#VALUE!</v>
      </c>
      <c r="AA7" s="262" t="e">
        <f>VLOOKUP(0.9999*'0.Результаты расчета'!$B$28,Общеобр.У!$C$204:$E$253,2,1)</f>
        <v>#VALUE!</v>
      </c>
      <c r="AB7" s="262" t="e">
        <f>VLOOKUP(0.9999*'0.Результаты расчета'!$B$30,Общеобр.У!$C$270:$E$319,2,1)</f>
        <v>#VALUE!</v>
      </c>
      <c r="AC7" s="262" t="e">
        <f>VLOOKUP(0.9999*'0.Результаты расчета'!$B$31,Общеобр.У!$C$337:$E$386,2,1)</f>
        <v>#VALUE!</v>
      </c>
      <c r="AD7" s="234" t="s">
        <v>762</v>
      </c>
      <c r="AE7" s="234" t="s">
        <v>766</v>
      </c>
      <c r="AF7" s="234">
        <f>G7*'1.Общие данные по зданию'!$C$19*N7/8.078/1163/0.93</f>
        <v>26.670129023206989</v>
      </c>
      <c r="AG7" s="234">
        <f>I7*'1.Общие данные по зданию'!$C$16*IF('1.Общие данные по зданию'!$C$6='Экспресс потенциал'!$B$6,0.032,0.059)*1000/'1.Общие данные по зданию'!$C$15/8.078/0.93</f>
        <v>0.30151715264024498</v>
      </c>
      <c r="AH7" s="234">
        <f t="shared" ref="AH7:AH26" si="0">AF7+AG7</f>
        <v>26.971646175847233</v>
      </c>
    </row>
    <row r="8" spans="1:34">
      <c r="A8" s="301"/>
      <c r="B8" s="301" t="s">
        <v>796</v>
      </c>
      <c r="C8" s="234">
        <v>2</v>
      </c>
      <c r="D8" s="234">
        <v>29.8</v>
      </c>
      <c r="E8" s="234">
        <v>17.88</v>
      </c>
      <c r="F8" s="234">
        <v>57.08</v>
      </c>
      <c r="G8" s="234">
        <v>34.25</v>
      </c>
      <c r="H8" s="234" t="s">
        <v>781</v>
      </c>
      <c r="I8" s="234" t="s">
        <v>781</v>
      </c>
      <c r="J8" s="234">
        <v>2.87</v>
      </c>
      <c r="K8" s="234">
        <v>1.72</v>
      </c>
      <c r="L8" s="234" t="s">
        <v>781</v>
      </c>
      <c r="M8" s="234" t="s">
        <v>781</v>
      </c>
      <c r="N8" s="234">
        <f>VLOOKUP('1.Общие данные по зданию'!$C$10,'Экспресс потенциал'!C33:I44,IF('1.Общие данные по зданию'!C9="1 смена",4,5),1)</f>
        <v>1.1000000000000001</v>
      </c>
      <c r="O8" s="234">
        <v>18</v>
      </c>
      <c r="P8" s="234" t="s">
        <v>781</v>
      </c>
      <c r="Q8" s="234" t="s">
        <v>781</v>
      </c>
      <c r="R8" s="262">
        <f>VLOOKUP(0.9999*'0.Результаты расчета'!$B$29,ВУЗ!$C$6:$E$55,3,1)</f>
        <v>0.3361042328526524</v>
      </c>
      <c r="S8" s="262" t="e">
        <f>VLOOKUP(0.9999*'0.Результаты расчета'!$B$26,ВУЗ!$C$73:$E$122,3,1)</f>
        <v>#VALUE!</v>
      </c>
      <c r="T8" s="298">
        <v>0.06</v>
      </c>
      <c r="U8" s="262" t="e">
        <f>VLOOKUP(0.9999*'0.Результаты расчета'!$B$28,ВУЗ!$C$204:$E$253,3,1)</f>
        <v>#VALUE!</v>
      </c>
      <c r="V8" s="298">
        <v>0.06</v>
      </c>
      <c r="W8" s="298">
        <v>0.06</v>
      </c>
      <c r="X8" s="262">
        <f>VLOOKUP(0.9999*'0.Результаты расчета'!$B$29,ВУЗ!$C$6:$E$55,2,1)</f>
        <v>0.8935070547544206</v>
      </c>
      <c r="Y8" s="262" t="e">
        <f>VLOOKUP(0.9999*'0.Результаты расчета'!$B$26,ВУЗ!$C$73:$E$122,2,1)</f>
        <v>#VALUE!</v>
      </c>
      <c r="Z8" s="234" t="s">
        <v>781</v>
      </c>
      <c r="AA8" s="262" t="e">
        <f>VLOOKUP(0.9999*'0.Результаты расчета'!$B$28,ВУЗ!$C$204:$E$253,2,1)</f>
        <v>#VALUE!</v>
      </c>
      <c r="AB8" s="234" t="s">
        <v>781</v>
      </c>
      <c r="AC8" s="234" t="s">
        <v>781</v>
      </c>
      <c r="AD8" s="234" t="s">
        <v>762</v>
      </c>
      <c r="AE8" s="234" t="s">
        <v>766</v>
      </c>
      <c r="AF8" s="234">
        <f>G8*'1.Общие данные по зданию'!$C$19*N8/8.078/1163/0.93</f>
        <v>28.774505821909223</v>
      </c>
      <c r="AH8" s="234">
        <f t="shared" si="0"/>
        <v>28.774505821909223</v>
      </c>
    </row>
    <row r="9" spans="1:34">
      <c r="B9" s="234" t="s">
        <v>783</v>
      </c>
      <c r="C9" s="234">
        <v>1</v>
      </c>
      <c r="D9" s="234">
        <v>33.950000000000003</v>
      </c>
      <c r="E9" s="234">
        <f>ROUND(D9*0.6,2)</f>
        <v>20.37</v>
      </c>
      <c r="F9" s="234">
        <v>54.32</v>
      </c>
      <c r="G9" s="234">
        <v>32.590000000000003</v>
      </c>
      <c r="H9" s="234" t="s">
        <v>781</v>
      </c>
      <c r="I9" s="234" t="s">
        <v>781</v>
      </c>
      <c r="J9" s="234">
        <v>4.3899999999999997</v>
      </c>
      <c r="K9" s="234">
        <v>2.64</v>
      </c>
      <c r="L9" s="234" t="s">
        <v>781</v>
      </c>
      <c r="M9" s="234" t="s">
        <v>781</v>
      </c>
      <c r="N9" s="234">
        <f>VLOOKUP('1.Общие данные по зданию'!$C$10,'Экспресс потенциал'!C82:L92,2,1)</f>
        <v>1</v>
      </c>
      <c r="O9" s="234">
        <v>20</v>
      </c>
      <c r="P9" s="234" t="s">
        <v>781</v>
      </c>
      <c r="Q9" s="234" t="s">
        <v>781</v>
      </c>
      <c r="R9" s="262">
        <f>VLOOKUP(0.9999*'0.Результаты расчета'!$B$29,ДЮСШ!$C$6:$E$55,3,1)</f>
        <v>0.36705620097576758</v>
      </c>
      <c r="S9" s="262" t="e">
        <f>VLOOKUP(0.9999*'0.Результаты расчета'!$B$26,ДЮСШ!$C$73:$E$122,3,1)</f>
        <v>#VALUE!</v>
      </c>
      <c r="T9" s="298">
        <v>0.06</v>
      </c>
      <c r="U9" s="262" t="e">
        <f>VLOOKUP(0.9999*'0.Результаты расчета'!$B$28,ДЮСШ!$C$204:$E$253,3,1)</f>
        <v>#VALUE!</v>
      </c>
      <c r="V9" s="298">
        <v>0.06</v>
      </c>
      <c r="W9" s="298">
        <v>0.06</v>
      </c>
      <c r="X9" s="262">
        <f>VLOOKUP(0.9999*'0.Результаты расчета'!$B$29,ДЮСШ!$C$6:$E$55,2,1)</f>
        <v>0.94509366829294583</v>
      </c>
      <c r="Y9" s="262" t="e">
        <f>VLOOKUP(0.9999*'0.Результаты расчета'!$B$26,ДЮСШ!$C$73:$E$122,2,1)</f>
        <v>#VALUE!</v>
      </c>
      <c r="Z9" s="234" t="s">
        <v>781</v>
      </c>
      <c r="AA9" s="262" t="e">
        <f>VLOOKUP(0.9999*'0.Результаты расчета'!$B$28,ДЮСШ!$C$204:$E$253,2,1)</f>
        <v>#VALUE!</v>
      </c>
      <c r="AB9" s="234" t="s">
        <v>781</v>
      </c>
      <c r="AC9" s="234" t="s">
        <v>781</v>
      </c>
      <c r="AD9" s="234" t="s">
        <v>763</v>
      </c>
      <c r="AE9" s="295" t="s">
        <v>769</v>
      </c>
      <c r="AF9" s="234">
        <f>G9*'1.Общие данные по зданию'!$C$19*N9/8.078/1163/0.93</f>
        <v>24.890806761407344</v>
      </c>
      <c r="AH9" s="234">
        <f t="shared" si="0"/>
        <v>24.890806761407344</v>
      </c>
    </row>
    <row r="10" spans="1:34">
      <c r="B10" s="234" t="s">
        <v>784</v>
      </c>
      <c r="C10" s="234">
        <v>2</v>
      </c>
      <c r="D10" s="234">
        <v>18.670000000000002</v>
      </c>
      <c r="E10" s="234">
        <v>11.2</v>
      </c>
      <c r="F10" s="234">
        <v>52.73</v>
      </c>
      <c r="G10" s="234">
        <v>31.64</v>
      </c>
      <c r="H10" s="234">
        <v>0.28999999999999998</v>
      </c>
      <c r="I10" s="234">
        <v>0.17</v>
      </c>
      <c r="J10" s="234">
        <v>0.78</v>
      </c>
      <c r="K10" s="234">
        <v>0.47</v>
      </c>
      <c r="L10" s="234" t="s">
        <v>781</v>
      </c>
      <c r="M10" s="234" t="s">
        <v>781</v>
      </c>
      <c r="N10" s="234">
        <f>VLOOKUP('1.Общие данные по зданию'!$C$10,'Экспресс потенциал'!C82:L92,3,1)</f>
        <v>1.05</v>
      </c>
      <c r="O10" s="234">
        <v>20</v>
      </c>
      <c r="P10" s="234" t="s">
        <v>781</v>
      </c>
      <c r="Q10" s="234" t="s">
        <v>781</v>
      </c>
      <c r="R10" s="262">
        <f>VLOOKUP(0.9999*'0.Результаты расчета'!$B$29,'Школа искусств'!$C$6:$E$55,3,1)</f>
        <v>0.37013157561015814</v>
      </c>
      <c r="S10" s="262" t="e">
        <f>VLOOKUP(0.9999*'0.Результаты расчета'!$B$26,'Школа искусств'!$C$73:$E$122,3,1)</f>
        <v>#VALUE!</v>
      </c>
      <c r="T10" s="262" t="e">
        <f>VLOOKUP(0.9999*'0.Результаты расчета'!$B$27,'Школа искусств'!$C$138:$E$187,3,1)</f>
        <v>#VALUE!</v>
      </c>
      <c r="U10" s="262" t="e">
        <f>VLOOKUP(0.9999*'0.Результаты расчета'!$B$28,'Школа искусств'!$C$204:$E$253,3,1)</f>
        <v>#VALUE!</v>
      </c>
      <c r="V10" s="298">
        <v>0.06</v>
      </c>
      <c r="W10" s="298">
        <v>0.06</v>
      </c>
      <c r="X10" s="262">
        <f>VLOOKUP(0.9999*'0.Результаты расчета'!$B$29,'Школа искусств'!$C$6:$E$55,2,1)</f>
        <v>0.95021929268359684</v>
      </c>
      <c r="Y10" s="262" t="e">
        <f>VLOOKUP(0.9999*'0.Результаты расчета'!$B$26,'Школа искусств'!$C$73:$E$122,2,1)</f>
        <v>#VALUE!</v>
      </c>
      <c r="Z10" s="262" t="e">
        <f>VLOOKUP(0.9999*'0.Результаты расчета'!$B$27,'Школа искусств'!$C$138:$E$187,2,1)</f>
        <v>#VALUE!</v>
      </c>
      <c r="AA10" s="262" t="e">
        <f>VLOOKUP(0.9999*'0.Результаты расчета'!$B$28,'Школа искусств'!$C$204:$E$253,2,1)</f>
        <v>#VALUE!</v>
      </c>
      <c r="AB10" s="234" t="s">
        <v>781</v>
      </c>
      <c r="AC10" s="234" t="s">
        <v>781</v>
      </c>
      <c r="AD10" s="234" t="s">
        <v>763</v>
      </c>
      <c r="AE10" s="295" t="s">
        <v>769</v>
      </c>
      <c r="AF10" s="234">
        <f>G10*'1.Общие данные по зданию'!$C$19*N10/8.078/1163/0.93</f>
        <v>25.373500528612293</v>
      </c>
      <c r="AG10" s="234">
        <f>I10*'1.Общие данные по зданию'!$C$16*IF('1.Общие данные по зданию'!$C$6='Экспресс потенциал'!$B$6,0.032,0.059)*1000/'1.Общие данные по зданию'!$C$15/8.078/0.93</f>
        <v>4.7904594344711803E-2</v>
      </c>
      <c r="AH10" s="234">
        <f t="shared" si="0"/>
        <v>25.421405122957005</v>
      </c>
    </row>
    <row r="11" spans="1:34">
      <c r="B11" s="234" t="s">
        <v>785</v>
      </c>
      <c r="C11" s="234">
        <v>2</v>
      </c>
      <c r="D11" s="234">
        <v>17.78</v>
      </c>
      <c r="E11" s="234">
        <v>10.67</v>
      </c>
      <c r="F11" s="234">
        <v>57.08</v>
      </c>
      <c r="G11" s="234">
        <v>34.25</v>
      </c>
      <c r="H11" s="234" t="s">
        <v>781</v>
      </c>
      <c r="I11" s="234" t="s">
        <v>781</v>
      </c>
      <c r="J11" s="234">
        <v>0.72</v>
      </c>
      <c r="K11" s="234">
        <v>0.43</v>
      </c>
      <c r="L11" s="234" t="s">
        <v>781</v>
      </c>
      <c r="M11" s="234" t="s">
        <v>781</v>
      </c>
      <c r="N11" s="234">
        <f>VLOOKUP('1.Общие данные по зданию'!$C$10,'Экспресс потенциал'!C82:L92,3,1)</f>
        <v>1.05</v>
      </c>
      <c r="O11" s="234">
        <v>20</v>
      </c>
      <c r="P11" s="234" t="s">
        <v>781</v>
      </c>
      <c r="Q11" s="234" t="s">
        <v>781</v>
      </c>
      <c r="R11" s="262">
        <f>VLOOKUP(0.9999*'0.Результаты расчета'!$B$29,Муз.школа!$C$6:$E$55,3,1)</f>
        <v>0.32959947782672577</v>
      </c>
      <c r="S11" s="262" t="e">
        <f>VLOOKUP(0.9999*'0.Результаты расчета'!$B$26,Муз.школа!$C$73:$E$122,3,1)</f>
        <v>#VALUE!</v>
      </c>
      <c r="T11" s="298">
        <v>0.06</v>
      </c>
      <c r="U11" s="262" t="e">
        <f>VLOOKUP(0.9999*'0.Результаты расчета'!$B$28,Муз.школа!$C$204:$E$253,3,1)</f>
        <v>#VALUE!</v>
      </c>
      <c r="V11" s="298">
        <v>0.06</v>
      </c>
      <c r="W11" s="298">
        <v>0.06</v>
      </c>
      <c r="X11" s="262">
        <f>VLOOKUP(0.9999*'0.Результаты расчета'!$B$29,Муз.школа!$C$6:$E$55,2,1)</f>
        <v>0.88266579637787634</v>
      </c>
      <c r="Y11" s="262" t="e">
        <f>VLOOKUP(0.9999*'0.Результаты расчета'!$B$26,Муз.школа!$C$73:$E$122,2,1)</f>
        <v>#VALUE!</v>
      </c>
      <c r="Z11" s="234" t="s">
        <v>781</v>
      </c>
      <c r="AA11" s="262" t="e">
        <f>VLOOKUP(0.9999*'0.Результаты расчета'!$B$28,Муз.школа!$C$204:$E$253,2,1)</f>
        <v>#VALUE!</v>
      </c>
      <c r="AB11" s="234" t="s">
        <v>781</v>
      </c>
      <c r="AC11" s="234" t="s">
        <v>781</v>
      </c>
      <c r="AD11" s="234" t="s">
        <v>763</v>
      </c>
      <c r="AE11" s="295" t="s">
        <v>769</v>
      </c>
      <c r="AF11" s="234">
        <f>G11*'1.Общие данные по зданию'!$C$19*N11/8.078/1163/0.93</f>
        <v>27.466573739095168</v>
      </c>
      <c r="AH11" s="234">
        <f t="shared" si="0"/>
        <v>27.466573739095168</v>
      </c>
    </row>
    <row r="12" spans="1:34">
      <c r="B12" s="234" t="s">
        <v>786</v>
      </c>
      <c r="C12" s="234">
        <v>1</v>
      </c>
      <c r="D12" s="234">
        <v>68.55</v>
      </c>
      <c r="E12" s="234">
        <v>41.13</v>
      </c>
      <c r="F12" s="234">
        <v>48.59</v>
      </c>
      <c r="G12" s="234">
        <v>29.15</v>
      </c>
      <c r="H12" s="234">
        <v>4.32</v>
      </c>
      <c r="I12" s="234">
        <v>2.59</v>
      </c>
      <c r="J12" s="234">
        <v>7.41</v>
      </c>
      <c r="K12" s="234">
        <f>ROUND(J12*0.6,2)</f>
        <v>4.45</v>
      </c>
      <c r="L12" s="234" t="s">
        <v>781</v>
      </c>
      <c r="M12" s="234" t="s">
        <v>781</v>
      </c>
      <c r="N12" s="234">
        <f>VLOOKUP('1.Общие данные по зданию'!$C$10,'Экспресс потенциал'!C65:L76,2,1)</f>
        <v>1</v>
      </c>
      <c r="O12" s="234">
        <v>20</v>
      </c>
      <c r="P12" s="234" t="s">
        <v>781</v>
      </c>
      <c r="Q12" s="234" t="s">
        <v>781</v>
      </c>
      <c r="R12" s="262">
        <f>VLOOKUP(0.9999*'0.Результаты расчета'!$B$29,Мед.стационар!$C$6:$E$55,3,1)</f>
        <v>0.3368895140664962</v>
      </c>
      <c r="S12" s="262" t="e">
        <f>VLOOKUP(0.9999*'0.Результаты расчета'!$B$26,Мед.стационар!$C$73:$E$122,3,1)</f>
        <v>#VALUE!</v>
      </c>
      <c r="T12" s="262" t="e">
        <f>VLOOKUP(0.9999*'0.Результаты расчета'!$B$27,Мед.стационар!$C$138:$E$187,3,1)</f>
        <v>#VALUE!</v>
      </c>
      <c r="U12" s="262" t="e">
        <f>VLOOKUP(0.9999*'0.Результаты расчета'!$B$28,Мед.стационар!$C$204:$E$253,3,1)</f>
        <v>#VALUE!</v>
      </c>
      <c r="V12" s="298">
        <v>0.06</v>
      </c>
      <c r="W12" s="298">
        <v>0.06</v>
      </c>
      <c r="X12" s="262">
        <f>VLOOKUP(0.9999*'0.Результаты расчета'!$B$29,Мед.стационар!$C$6:$E$55,2,1)</f>
        <v>0.89481585677749353</v>
      </c>
      <c r="Y12" s="262" t="e">
        <f>VLOOKUP(0.9999*'0.Результаты расчета'!$B$26,Мед.стационар!$C$73:$E$122,2,1)</f>
        <v>#VALUE!</v>
      </c>
      <c r="Z12" s="262" t="e">
        <f>VLOOKUP(0.9999*'0.Результаты расчета'!$B$27,Мед.стационар!$C$138:$E$187,2,1)</f>
        <v>#VALUE!</v>
      </c>
      <c r="AA12" s="262" t="e">
        <f>VLOOKUP(0.9999*'0.Результаты расчета'!$B$28,Мед.стационар!$C$204:$E$253,2,1)</f>
        <v>#VALUE!</v>
      </c>
      <c r="AB12" s="234" t="s">
        <v>781</v>
      </c>
      <c r="AC12" s="234" t="s">
        <v>781</v>
      </c>
      <c r="AD12" s="234" t="s">
        <v>764</v>
      </c>
      <c r="AE12" s="295" t="s">
        <v>767</v>
      </c>
      <c r="AF12" s="234">
        <f>G12*'1.Общие данные по зданию'!$C$19*N12/8.078/1163/0.93</f>
        <v>22.263486256367717</v>
      </c>
      <c r="AG12" s="234">
        <f>I12*'1.Общие данные по зданию'!$C$16*IF('1.Общие данные по зданию'!$C$6='Экспресс потенциал'!$B$6,0.032,0.059)*1000/'1.Общие данные по зданию'!$C$15/8.078/0.93</f>
        <v>0.72984058442825628</v>
      </c>
      <c r="AH12" s="234">
        <f t="shared" si="0"/>
        <v>22.993326840795973</v>
      </c>
    </row>
    <row r="13" spans="1:34">
      <c r="A13" s="301"/>
      <c r="B13" s="301" t="s">
        <v>797</v>
      </c>
      <c r="C13" s="234">
        <v>2</v>
      </c>
      <c r="D13" s="234">
        <v>54.51</v>
      </c>
      <c r="E13" s="234">
        <f>ROUND(D13*0.6,2)</f>
        <v>32.71</v>
      </c>
      <c r="F13" s="234">
        <v>42.59</v>
      </c>
      <c r="G13" s="234">
        <f>ROUND(F13*0.6,2)</f>
        <v>25.55</v>
      </c>
      <c r="H13" s="234">
        <v>1.73</v>
      </c>
      <c r="I13" s="234">
        <f>ROUND(H13*0.6,2)</f>
        <v>1.04</v>
      </c>
      <c r="J13" s="234">
        <v>3.81</v>
      </c>
      <c r="K13" s="234">
        <f>ROUND(J13*0.6,2)</f>
        <v>2.29</v>
      </c>
      <c r="L13" s="234" t="s">
        <v>781</v>
      </c>
      <c r="M13" s="234" t="s">
        <v>781</v>
      </c>
      <c r="N13" s="234">
        <f>VLOOKUP('1.Общие данные по зданию'!$C$10,'Экспресс потенциал'!C49:F60,3,1)</f>
        <v>1.03</v>
      </c>
      <c r="O13" s="234">
        <v>20</v>
      </c>
      <c r="P13" s="234" t="s">
        <v>781</v>
      </c>
      <c r="Q13" s="234" t="s">
        <v>781</v>
      </c>
      <c r="R13" s="262">
        <f>VLOOKUP(0.9999*'0.Результаты расчета'!$B$29,'Поликлиника,амбулаторий'!$C$6:$E$55,3,1)</f>
        <v>0.34311739130434782</v>
      </c>
      <c r="S13" s="262" t="e">
        <f>VLOOKUP(0.9999*'0.Результаты расчета'!$B$26,'Поликлиника,амбулаторий'!$C$73:$E$122,3,1)</f>
        <v>#VALUE!</v>
      </c>
      <c r="T13" s="262" t="e">
        <f>VLOOKUP(0.9999*'0.Результаты расчета'!$B$27,'Поликлиника,амбулаторий'!$C$138:$E$187,3,1)</f>
        <v>#VALUE!</v>
      </c>
      <c r="U13" s="262" t="e">
        <f>VLOOKUP(0.9999*'0.Результаты расчета'!$B$28,'Поликлиника,амбулаторий'!$C$204:$E$253,3,1)</f>
        <v>#VALUE!</v>
      </c>
      <c r="V13" s="298">
        <v>0.06</v>
      </c>
      <c r="W13" s="298">
        <v>0.06</v>
      </c>
      <c r="X13" s="262">
        <f>VLOOKUP(0.9999*'0.Результаты расчета'!$B$29,'Поликлиника,амбулаторий'!$C$6:$E$55,2,1)</f>
        <v>0.90519565217391307</v>
      </c>
      <c r="Y13" s="262" t="e">
        <f>VLOOKUP(0.9999*'0.Результаты расчета'!$B$26,'Поликлиника,амбулаторий'!$C$73:$E$122,2,1)</f>
        <v>#VALUE!</v>
      </c>
      <c r="Z13" s="262" t="e">
        <f>VLOOKUP(0.9999*'0.Результаты расчета'!$B$27,'Поликлиника,амбулаторий'!$C$138:$E$187,2,1)</f>
        <v>#VALUE!</v>
      </c>
      <c r="AA13" s="262" t="e">
        <f>VLOOKUP(0.9999*'0.Результаты расчета'!$B$28,'Поликлиника,амбулаторий'!$C$204:$E$253,2,1)</f>
        <v>#VALUE!</v>
      </c>
      <c r="AB13" s="234" t="s">
        <v>781</v>
      </c>
      <c r="AC13" s="234" t="s">
        <v>781</v>
      </c>
      <c r="AD13" s="234" t="s">
        <v>764</v>
      </c>
      <c r="AE13" s="295" t="s">
        <v>767</v>
      </c>
      <c r="AF13" s="234">
        <f>G13*'1.Общие данные по зданию'!$C$19*N13/8.078/1163/0.93</f>
        <v>20.099383741533487</v>
      </c>
      <c r="AG13" s="234">
        <f>I13*'1.Общие данные по зданию'!$C$16*IF('1.Общие данные по зданию'!$C$6='Экспресс потенциал'!$B$6,0.032,0.059)*1000/'1.Общие данные по зданию'!$C$15/8.078/0.93</f>
        <v>0.29306340069706049</v>
      </c>
      <c r="AH13" s="234">
        <f t="shared" si="0"/>
        <v>20.392447142230548</v>
      </c>
    </row>
    <row r="14" spans="1:34">
      <c r="B14" s="234" t="s">
        <v>787</v>
      </c>
      <c r="C14" s="234">
        <v>1</v>
      </c>
      <c r="D14" s="234">
        <v>64.430000000000007</v>
      </c>
      <c r="E14" s="234">
        <f>ROUND(D14*0.6,2)</f>
        <v>38.659999999999997</v>
      </c>
      <c r="F14" s="234">
        <v>46.78</v>
      </c>
      <c r="G14" s="234">
        <f>ROUND(F14*0.6,2)</f>
        <v>28.07</v>
      </c>
      <c r="H14" s="234" t="s">
        <v>781</v>
      </c>
      <c r="I14" s="234" t="s">
        <v>781</v>
      </c>
      <c r="J14" s="234">
        <v>7.53</v>
      </c>
      <c r="K14" s="234">
        <f>ROUND(J14*0.6,2)</f>
        <v>4.5199999999999996</v>
      </c>
      <c r="L14" s="234" t="s">
        <v>781</v>
      </c>
      <c r="M14" s="234" t="s">
        <v>781</v>
      </c>
      <c r="N14" s="297">
        <f>VLOOKUP('1.Общие данные по зданию'!$C$10,'Экспресс потенциал'!C33:I44,IF('1.Общие данные по зданию'!C9="1 смена",2,3),1)</f>
        <v>1</v>
      </c>
      <c r="O14" s="234">
        <v>20</v>
      </c>
      <c r="P14" s="234" t="s">
        <v>781</v>
      </c>
      <c r="Q14" s="234" t="s">
        <v>781</v>
      </c>
      <c r="R14" s="262">
        <f>VLOOKUP(0.9999*'0.Результаты расчета'!$B$29,'Аптека,мол.кухня,ветаптека'!$C$6:$E$55,3,1)</f>
        <v>0.31798613959408811</v>
      </c>
      <c r="S14" s="262" t="e">
        <f>VLOOKUP(0.9999*'0.Результаты расчета'!$B$26,'Аптека,мол.кухня,ветаптека'!$C$73:$E$122,3,1)</f>
        <v>#VALUE!</v>
      </c>
      <c r="T14" s="298">
        <v>0.06</v>
      </c>
      <c r="U14" s="262" t="e">
        <f>VLOOKUP(0.9999*'0.Результаты расчета'!$B$28,'Аптека,мол.кухня,ветаптека'!$C$204:$E$253,3,1)</f>
        <v>#VALUE!</v>
      </c>
      <c r="V14" s="298">
        <v>0.06</v>
      </c>
      <c r="W14" s="298">
        <v>0.06</v>
      </c>
      <c r="X14" s="262">
        <f>VLOOKUP(0.9999*'0.Результаты расчета'!$B$29,'Аптека,мол.кухня,ветаптека'!$C$6:$E$55,2,1)</f>
        <v>0.8633102326568135</v>
      </c>
      <c r="Y14" s="262" t="e">
        <f>VLOOKUP(0.9999*'0.Результаты расчета'!$B$26,'Аптека,мол.кухня,ветаптека'!$C$73:$E$122,2,1)</f>
        <v>#VALUE!</v>
      </c>
      <c r="Z14" s="234" t="s">
        <v>781</v>
      </c>
      <c r="AA14" s="262" t="e">
        <f>VLOOKUP(0.9999*'0.Результаты расчета'!$B$28,'Аптека,мол.кухня,ветаптека'!$C$204:$E$253,2,1)</f>
        <v>#VALUE!</v>
      </c>
      <c r="AB14" s="262" t="e">
        <f>VLOOKUP(0.9999*'0.Результаты расчета'!$B$30,'Аптека,мол.кухня,ветаптека'!$C$270:$E$319,2,1)</f>
        <v>#VALUE!</v>
      </c>
      <c r="AC14" s="234" t="s">
        <v>781</v>
      </c>
      <c r="AD14" s="234" t="s">
        <v>762</v>
      </c>
      <c r="AE14" s="234" t="s">
        <v>766</v>
      </c>
      <c r="AF14" s="234">
        <f>G14*'1.Общие данные по зданию'!$C$19*N14/8.078/1163/0.93</f>
        <v>21.438629818738999</v>
      </c>
      <c r="AH14" s="234">
        <f t="shared" si="0"/>
        <v>21.438629818738999</v>
      </c>
    </row>
    <row r="15" spans="1:34">
      <c r="A15" s="301"/>
      <c r="B15" s="301" t="s">
        <v>798</v>
      </c>
      <c r="C15" s="234">
        <v>1</v>
      </c>
      <c r="D15" s="234">
        <v>63.6</v>
      </c>
      <c r="E15" s="234">
        <f>ROUND(D15*0.6,2)</f>
        <v>38.159999999999997</v>
      </c>
      <c r="F15" s="234">
        <v>52.37</v>
      </c>
      <c r="G15" s="234">
        <f>ROUND(F15*0.6,2)</f>
        <v>31.42</v>
      </c>
      <c r="H15" s="234">
        <v>3.37</v>
      </c>
      <c r="I15" s="234">
        <v>2.02</v>
      </c>
      <c r="J15" s="234">
        <v>6.9</v>
      </c>
      <c r="K15" s="234">
        <f>ROUND(J15*0.6,2)</f>
        <v>4.1399999999999997</v>
      </c>
      <c r="L15" s="234">
        <v>0.34</v>
      </c>
      <c r="M15" s="234">
        <f>L15*0.6</f>
        <v>0.20400000000000001</v>
      </c>
      <c r="N15" s="297">
        <f>VLOOKUP('1.Общие данные по зданию'!$C$10,'Экспресс потенциал'!C65:F76,2,1)</f>
        <v>1</v>
      </c>
      <c r="O15" s="234">
        <v>20</v>
      </c>
      <c r="P15" s="234" t="s">
        <v>781</v>
      </c>
      <c r="Q15" s="234" t="s">
        <v>781</v>
      </c>
      <c r="R15" s="262">
        <f>VLOOKUP(0.9999*'0.Результаты расчета'!$B$29,Больница!$C$6:$E$55,3,1)</f>
        <v>0.34457643612772032</v>
      </c>
      <c r="S15" s="262" t="e">
        <f>VLOOKUP(0.9999*'0.Результаты расчета'!$B$26,Больница!$C$73:$E$122,3,1)</f>
        <v>#VALUE!</v>
      </c>
      <c r="T15" s="262" t="e">
        <f>VLOOKUP(0.9999*'0.Результаты расчета'!$B$27,Больница!$C$138:$E$187,3,1)</f>
        <v>#VALUE!</v>
      </c>
      <c r="U15" s="262" t="e">
        <f>VLOOKUP(0.9999*'0.Результаты расчета'!$B$28,Больница!$C$204:$E$253,3,1)</f>
        <v>#VALUE!</v>
      </c>
      <c r="V15" s="262" t="e">
        <f>VLOOKUP(0.9999*'0.Результаты расчета'!$B$30,Больница!$C$270:$E$319,3,1)</f>
        <v>#VALUE!</v>
      </c>
      <c r="W15" s="298">
        <v>0.06</v>
      </c>
      <c r="X15" s="262">
        <f>VLOOKUP(0.9999*'0.Результаты расчета'!$B$29,Больница!$C$6:$E$55,2,1)</f>
        <v>0.90762739354620048</v>
      </c>
      <c r="Y15" s="262" t="e">
        <f>VLOOKUP(0.9999*'0.Результаты расчета'!$B$26,Больница!$C$73:$E$122,2,1)</f>
        <v>#VALUE!</v>
      </c>
      <c r="Z15" s="262" t="e">
        <f>VLOOKUP(0.9999*'0.Результаты расчета'!$B$27,Больница!$C$138:$E$187,2,1)</f>
        <v>#VALUE!</v>
      </c>
      <c r="AA15" s="262" t="e">
        <f>VLOOKUP(0.9999*'0.Результаты расчета'!$B$28,Больница!$C$204:$E$253,2,1)</f>
        <v>#VALUE!</v>
      </c>
      <c r="AB15" s="262" t="e">
        <f>VLOOKUP(0.9999*'0.Результаты расчета'!$B$30,Больница!$C$270:$E$319,2,1)</f>
        <v>#VALUE!</v>
      </c>
      <c r="AC15" s="234" t="s">
        <v>781</v>
      </c>
      <c r="AD15" s="234" t="s">
        <v>765</v>
      </c>
      <c r="AE15" s="295" t="s">
        <v>768</v>
      </c>
      <c r="AF15" s="234">
        <f>G15*'1.Общие данные по зданию'!$C$19*N15/8.078/1163/0.93</f>
        <v>23.997212287309562</v>
      </c>
      <c r="AG15" s="234">
        <f>I15*'1.Общие данные по зданию'!$C$16*IF('1.Общие данные по зданию'!$C$6='Экспресс потенциал'!$B$6,0.032,0.059)*1000/'1.Общие данные по зданию'!$C$15/8.078/0.93</f>
        <v>0.56921929750775202</v>
      </c>
      <c r="AH15" s="234">
        <f t="shared" si="0"/>
        <v>24.566431584817312</v>
      </c>
    </row>
    <row r="16" spans="1:34">
      <c r="A16" s="301"/>
      <c r="B16" s="301" t="s">
        <v>799</v>
      </c>
      <c r="C16" s="234">
        <v>1</v>
      </c>
      <c r="D16" s="234">
        <v>6.22</v>
      </c>
      <c r="E16" s="234">
        <v>3.73</v>
      </c>
      <c r="F16" s="234" t="s">
        <v>187</v>
      </c>
      <c r="G16" s="234" t="s">
        <v>187</v>
      </c>
      <c r="H16" s="234" t="s">
        <v>781</v>
      </c>
      <c r="I16" s="234" t="s">
        <v>781</v>
      </c>
      <c r="J16" s="234">
        <v>1.45</v>
      </c>
      <c r="K16" s="234">
        <v>0.87</v>
      </c>
      <c r="L16" s="234" t="s">
        <v>781</v>
      </c>
      <c r="M16" s="234" t="s">
        <v>781</v>
      </c>
      <c r="N16" s="297">
        <f>VLOOKUP('1.Общие данные по зданию'!$C$10,'Экспресс потенциал'!C49:F60,2,1)</f>
        <v>1</v>
      </c>
      <c r="O16" s="234">
        <v>20</v>
      </c>
      <c r="P16" s="234" t="s">
        <v>781</v>
      </c>
      <c r="Q16" s="234" t="s">
        <v>781</v>
      </c>
      <c r="R16" s="262">
        <f>VLOOKUP(0.9999*'0.Результаты расчета'!$B$29,ФАП!$C$6:$E$55,3,1)</f>
        <v>0.3724817591669406</v>
      </c>
      <c r="S16" s="298">
        <v>0.06</v>
      </c>
      <c r="T16" s="298">
        <v>0.06</v>
      </c>
      <c r="U16" s="262" t="e">
        <f>VLOOKUP(0.9999*'0.Результаты расчета'!$B$28,ФАП!$C$204:$E$253,3,1)</f>
        <v>#VALUE!</v>
      </c>
      <c r="V16" s="298">
        <v>0.06</v>
      </c>
      <c r="W16" s="298">
        <v>0.06</v>
      </c>
      <c r="X16" s="262">
        <f>VLOOKUP(0.9999*'0.Результаты расчета'!$B$29,ФАП!$C$6:$E$55,2,1)</f>
        <v>0.95413626527823425</v>
      </c>
      <c r="Y16" s="234" t="s">
        <v>781</v>
      </c>
      <c r="Z16" s="234" t="s">
        <v>781</v>
      </c>
      <c r="AA16" s="262" t="e">
        <f>VLOOKUP(0.9999*'0.Результаты расчета'!$B$28,ФАП!$C$204:$E$253,2,1)</f>
        <v>#VALUE!</v>
      </c>
      <c r="AB16" s="234" t="s">
        <v>781</v>
      </c>
      <c r="AC16" s="234" t="s">
        <v>781</v>
      </c>
      <c r="AD16" s="234" t="s">
        <v>762</v>
      </c>
      <c r="AE16" s="234" t="s">
        <v>766</v>
      </c>
      <c r="AF16" s="234">
        <f>G13*'1.Общие данные по зданию'!$C$19*N16/8.078/1163/0.93</f>
        <v>19.513964797605322</v>
      </c>
      <c r="AH16" s="234">
        <f t="shared" si="0"/>
        <v>19.513964797605322</v>
      </c>
    </row>
    <row r="17" spans="1:34">
      <c r="A17" s="301"/>
      <c r="B17" s="301" t="s">
        <v>800</v>
      </c>
      <c r="C17" s="234">
        <v>1</v>
      </c>
      <c r="D17" s="234">
        <v>41.79</v>
      </c>
      <c r="E17" s="234">
        <f t="shared" ref="E17:E26" si="1">ROUND(D17*0.6,2)</f>
        <v>25.07</v>
      </c>
      <c r="F17" s="234">
        <v>59.43</v>
      </c>
      <c r="G17" s="234">
        <f t="shared" ref="G17:G26" si="2">ROUND(F17*0.6,2)</f>
        <v>35.659999999999997</v>
      </c>
      <c r="H17" s="234" t="s">
        <v>781</v>
      </c>
      <c r="I17" s="234" t="s">
        <v>781</v>
      </c>
      <c r="J17" s="234">
        <v>2.1800000000000002</v>
      </c>
      <c r="K17" s="234">
        <f t="shared" ref="K17:K26" si="3">ROUND(J17*0.6,2)</f>
        <v>1.31</v>
      </c>
      <c r="L17" s="234" t="s">
        <v>781</v>
      </c>
      <c r="M17" s="234" t="s">
        <v>781</v>
      </c>
      <c r="N17" s="297">
        <f>VLOOKUP('1.Общие данные по зданию'!$C$10,'Экспресс потенциал'!C82:L92,5,1)</f>
        <v>1</v>
      </c>
      <c r="O17" s="234">
        <v>18</v>
      </c>
      <c r="P17" s="234" t="s">
        <v>781</v>
      </c>
      <c r="Q17" s="234" t="s">
        <v>781</v>
      </c>
      <c r="R17" s="296">
        <f>VLOOKUP(0.9999*'0.Результаты расчета'!$B$29,'Откр.спорт.сооруж-е'!$C$6:$E$55,3,1)</f>
        <v>0.32522412764688347</v>
      </c>
      <c r="S17" s="296" t="e">
        <f>VLOOKUP(0.9999*'0.Результаты расчета'!$B$26,'Откр.спорт.сооруж-е'!$C$73:$E$122,3,1)</f>
        <v>#VALUE!</v>
      </c>
      <c r="T17" s="298">
        <v>0.06</v>
      </c>
      <c r="U17" s="296" t="e">
        <f>VLOOKUP(0.9999*'0.Результаты расчета'!$B$28,'Откр.спорт.сооруж-е'!$C$204:$E$253,3,1)</f>
        <v>#VALUE!</v>
      </c>
      <c r="V17" s="298">
        <v>0.06</v>
      </c>
      <c r="W17" s="298">
        <v>0.06</v>
      </c>
      <c r="X17" s="296">
        <f>VLOOKUP(0.9999*'0.Результаты расчета'!$B$29,'Откр.спорт.сооруж-е'!$C$6:$E$55,2,1)</f>
        <v>0.875373546078139</v>
      </c>
      <c r="Y17" s="296" t="e">
        <f>VLOOKUP(0.9999*'0.Результаты расчета'!$B$26,'Откр.спорт.сооруж-е'!$C$73:$E$122,2,1)</f>
        <v>#VALUE!</v>
      </c>
      <c r="Z17" s="296" t="e">
        <f>VLOOKUP(0.9999*'0.Результаты расчета'!$B$27,'Откр.спорт.сооруж-е'!$C$138:$E$187,2,1)</f>
        <v>#VALUE!</v>
      </c>
      <c r="AA17" s="296" t="e">
        <f>VLOOKUP(0.9999*'0.Результаты расчета'!$B$28,'Откр.спорт.сооруж-е'!$C$204:$E$253,2,1)</f>
        <v>#VALUE!</v>
      </c>
      <c r="AB17" s="234" t="s">
        <v>781</v>
      </c>
      <c r="AC17" s="234" t="s">
        <v>781</v>
      </c>
      <c r="AD17" s="234" t="s">
        <v>763</v>
      </c>
      <c r="AE17" s="295" t="s">
        <v>769</v>
      </c>
      <c r="AF17" s="234">
        <f>G17*'1.Общие данные по зданию'!$C$19*N17/8.078/1163/0.93</f>
        <v>27.235537560963039</v>
      </c>
      <c r="AH17" s="234">
        <f t="shared" si="0"/>
        <v>27.235537560963039</v>
      </c>
    </row>
    <row r="18" spans="1:34">
      <c r="A18" s="301"/>
      <c r="B18" s="301" t="s">
        <v>801</v>
      </c>
      <c r="C18" s="234">
        <v>2</v>
      </c>
      <c r="D18" s="234">
        <v>30.3</v>
      </c>
      <c r="E18" s="234">
        <f t="shared" si="1"/>
        <v>18.18</v>
      </c>
      <c r="F18" s="234">
        <v>55.49</v>
      </c>
      <c r="G18" s="234">
        <f t="shared" si="2"/>
        <v>33.29</v>
      </c>
      <c r="H18" s="234">
        <v>1.04</v>
      </c>
      <c r="I18" s="234">
        <v>0.62</v>
      </c>
      <c r="J18" s="234">
        <v>1.66</v>
      </c>
      <c r="K18" s="234">
        <f t="shared" si="3"/>
        <v>1</v>
      </c>
      <c r="L18" s="234" t="s">
        <v>781</v>
      </c>
      <c r="M18" s="234" t="s">
        <v>781</v>
      </c>
      <c r="N18" s="297">
        <f>VLOOKUP('1.Общие данные по зданию'!$C$10,'Экспресс потенциал'!C82:L92,6,1)</f>
        <v>1.04</v>
      </c>
      <c r="O18" s="234">
        <v>18</v>
      </c>
      <c r="P18" s="234" t="s">
        <v>781</v>
      </c>
      <c r="Q18" s="234" t="s">
        <v>781</v>
      </c>
      <c r="R18" s="296">
        <f>VLOOKUP(0.9999*'0.Результаты расчета'!$B$29,'Крыт.спорт.сооруж-е'!$C$6:$E$55,3,1)</f>
        <v>0.29728817873303165</v>
      </c>
      <c r="S18" s="296" t="e">
        <f>VLOOKUP(0.9999*'0.Результаты расчета'!$B$26,'Крыт.спорт.сооруж-е'!$C$73:$E$122,3,1)</f>
        <v>#VALUE!</v>
      </c>
      <c r="T18" s="296" t="e">
        <f>VLOOKUP(0.9999*'0.Результаты расчета'!$B$27,'Крыт.спорт.сооруж-е'!$C$138:$E$187,3,1)</f>
        <v>#VALUE!</v>
      </c>
      <c r="U18" s="296" t="e">
        <f>VLOOKUP(0.9999*'0.Результаты расчета'!$B$28,'Крыт.спорт.сооруж-е'!$C$204:$E$253,3,1)</f>
        <v>#VALUE!</v>
      </c>
      <c r="V18" s="298">
        <v>0.06</v>
      </c>
      <c r="W18" s="298">
        <v>0.06</v>
      </c>
      <c r="X18" s="296">
        <f>VLOOKUP(0.9999*'0.Результаты расчета'!$B$29,'Крыт.спорт.сооруж-е'!$C$6:$E$55,2,1)</f>
        <v>0.82881363122171947</v>
      </c>
      <c r="Y18" s="296" t="e">
        <f>VLOOKUP(0.9999*'0.Результаты расчета'!$B$26,'Крыт.спорт.сооруж-е'!$C$73:$E$122,2,1)</f>
        <v>#VALUE!</v>
      </c>
      <c r="Z18" s="296" t="e">
        <f>VLOOKUP(0.9999*'0.Результаты расчета'!$B$27,'Крыт.спорт.сооруж-е'!$C$138:$E$187,2,1)</f>
        <v>#VALUE!</v>
      </c>
      <c r="AA18" s="296" t="e">
        <f>VLOOKUP(0.9999*'0.Результаты расчета'!$B$28,'Крыт.спорт.сооруж-е'!$C$204:$E$253,2,1)</f>
        <v>#VALUE!</v>
      </c>
      <c r="AB18" s="234" t="s">
        <v>781</v>
      </c>
      <c r="AC18" s="234" t="s">
        <v>781</v>
      </c>
      <c r="AD18" s="234" t="s">
        <v>763</v>
      </c>
      <c r="AE18" s="295" t="s">
        <v>769</v>
      </c>
      <c r="AF18" s="234">
        <f>G18*'1.Общие данные по зданию'!$C$19*N18/8.078/1163/0.93</f>
        <v>26.442453371302246</v>
      </c>
      <c r="AG18" s="234">
        <f>I18*'1.Общие данные по зданию'!$C$16*IF('1.Общие данные по зданию'!$C$6='Экспресс потенциал'!$B$6,0.032,0.059)*1000/'1.Общие данные по зданию'!$C$15/8.078/0.93</f>
        <v>0.17471087349247835</v>
      </c>
      <c r="AH18" s="234">
        <f t="shared" si="0"/>
        <v>26.617164244794726</v>
      </c>
    </row>
    <row r="19" spans="1:34">
      <c r="B19" s="234" t="s">
        <v>788</v>
      </c>
      <c r="C19" s="234">
        <v>2</v>
      </c>
      <c r="D19" s="234">
        <v>98.7</v>
      </c>
      <c r="E19" s="234">
        <f t="shared" si="1"/>
        <v>59.22</v>
      </c>
      <c r="F19" s="234">
        <v>82.05</v>
      </c>
      <c r="G19" s="234">
        <f t="shared" si="2"/>
        <v>49.23</v>
      </c>
      <c r="H19" s="234" t="s">
        <v>781</v>
      </c>
      <c r="I19" s="234" t="s">
        <v>781</v>
      </c>
      <c r="J19" s="234">
        <v>9.5399999999999991</v>
      </c>
      <c r="K19" s="234">
        <f t="shared" si="3"/>
        <v>5.72</v>
      </c>
      <c r="L19" s="234" t="s">
        <v>781</v>
      </c>
      <c r="M19" s="234" t="s">
        <v>781</v>
      </c>
      <c r="N19" s="297">
        <f>VLOOKUP('1.Общие данные по зданию'!$C$10,'Экспресс потенциал'!C82:L92,3,1)</f>
        <v>1.05</v>
      </c>
      <c r="O19" s="234">
        <v>24</v>
      </c>
      <c r="P19" s="234" t="s">
        <v>781</v>
      </c>
      <c r="Q19" s="234" t="s">
        <v>781</v>
      </c>
      <c r="R19" s="262">
        <f>VLOOKUP(0.9999*'0.Результаты расчета'!$B$29,Бассейны!$C$6:$E$55,3,1)</f>
        <v>0.24920511841100079</v>
      </c>
      <c r="S19" s="262" t="e">
        <f>VLOOKUP(0.9999*'0.Результаты расчета'!$B$26,Бассейны!$C$73:$E$122,3,1)</f>
        <v>#VALUE!</v>
      </c>
      <c r="T19" s="298">
        <v>0.06</v>
      </c>
      <c r="U19" s="262" t="e">
        <f>VLOOKUP(0.9999*'0.Результаты расчета'!$B$28,Бассейны!$C$204:$E$253,3,1)</f>
        <v>#VALUE!</v>
      </c>
      <c r="V19" s="298">
        <v>0.06</v>
      </c>
      <c r="W19" s="298">
        <v>0.06</v>
      </c>
      <c r="X19" s="262">
        <f>VLOOKUP(0.9999*'0.Результаты расчета'!$B$29,Бассейны!$C$6:$E$55,2,1)</f>
        <v>0.74867519735166788</v>
      </c>
      <c r="Y19" s="262" t="e">
        <f>VLOOKUP(0.9999*'0.Результаты расчета'!$B$26,Бассейны!$C$73:$E$122,2,1)</f>
        <v>#VALUE!</v>
      </c>
      <c r="Z19" s="234" t="s">
        <v>781</v>
      </c>
      <c r="AA19" s="262" t="e">
        <f>VLOOKUP(0.9999*'0.Результаты расчета'!$B$28,Бассейны!$C$204:$E$253,2,1)</f>
        <v>#VALUE!</v>
      </c>
      <c r="AB19" s="234" t="s">
        <v>781</v>
      </c>
      <c r="AC19" s="234" t="s">
        <v>781</v>
      </c>
      <c r="AD19" s="234" t="s">
        <v>763</v>
      </c>
      <c r="AE19" s="295" t="s">
        <v>769</v>
      </c>
      <c r="AF19" s="234">
        <f>G19*'1.Общие данные по зданию'!$C$19*N19/8.078/1163/0.93</f>
        <v>39.479691246004521</v>
      </c>
      <c r="AH19" s="234">
        <f t="shared" si="0"/>
        <v>39.479691246004521</v>
      </c>
    </row>
    <row r="20" spans="1:34">
      <c r="B20" s="234" t="s">
        <v>789</v>
      </c>
      <c r="C20" s="234">
        <v>1</v>
      </c>
      <c r="D20" s="234">
        <v>20.2</v>
      </c>
      <c r="E20" s="234">
        <f t="shared" si="1"/>
        <v>12.12</v>
      </c>
      <c r="F20" s="234">
        <v>48.7</v>
      </c>
      <c r="G20" s="234">
        <f t="shared" si="2"/>
        <v>29.22</v>
      </c>
      <c r="H20" s="234">
        <v>2.5099999999999998</v>
      </c>
      <c r="I20" s="234">
        <v>1.51</v>
      </c>
      <c r="J20" s="234">
        <v>6.9</v>
      </c>
      <c r="K20" s="234">
        <f t="shared" si="3"/>
        <v>4.1399999999999997</v>
      </c>
      <c r="L20" s="234" t="s">
        <v>781</v>
      </c>
      <c r="M20" s="234" t="s">
        <v>781</v>
      </c>
      <c r="N20" s="297">
        <f>VLOOKUP('1.Общие данные по зданию'!$C$10,'Экспресс потенциал'!C33:I44,IF('1.Общие данные по зданию'!C9="1 смена",2,3),1)</f>
        <v>1</v>
      </c>
      <c r="O20" s="234">
        <v>20</v>
      </c>
      <c r="P20" s="234" t="s">
        <v>781</v>
      </c>
      <c r="Q20" s="234" t="s">
        <v>781</v>
      </c>
      <c r="R20" s="262">
        <f>VLOOKUP(0.9999*'0.Результаты расчета'!$B$29,Библиотеки!$C$6:$E$55,3,1)</f>
        <v>0.33165070422535209</v>
      </c>
      <c r="S20" s="262" t="e">
        <f>VLOOKUP(0.9999*'0.Результаты расчета'!$B$26,Библиотеки!$C$73:$E$122,3,1)</f>
        <v>#VALUE!</v>
      </c>
      <c r="T20" s="262" t="e">
        <f>VLOOKUP(0.9999*'0.Результаты расчета'!$B$27,Библиотеки!$C$138:$E$187,3,1)</f>
        <v>#VALUE!</v>
      </c>
      <c r="U20" s="262" t="e">
        <f>VLOOKUP(0.9999*'0.Результаты расчета'!$B$28,Библиотеки!$C$204:$E$253,3,1)</f>
        <v>#VALUE!</v>
      </c>
      <c r="V20" s="298">
        <v>0.06</v>
      </c>
      <c r="W20" s="298">
        <v>0.06</v>
      </c>
      <c r="X20" s="262">
        <f>VLOOKUP(0.9999*'0.Результаты расчета'!$B$29,Библиотеки!$C$6:$E$55,2,1)</f>
        <v>0.8860845070422535</v>
      </c>
      <c r="Y20" s="262" t="e">
        <f>VLOOKUP(0.9999*'0.Результаты расчета'!$B$26,Библиотеки!$C$73:$E$122,2,1)</f>
        <v>#VALUE!</v>
      </c>
      <c r="Z20" s="262" t="e">
        <f>VLOOKUP(0.9999*'0.Результаты расчета'!$B$27,Библиотеки!$C$138:$E$187,2,1)</f>
        <v>#VALUE!</v>
      </c>
      <c r="AA20" s="262" t="e">
        <f>VLOOKUP(0.9999*'0.Результаты расчета'!$B$28,Библиотеки!$C$204:$E$253,2,1)</f>
        <v>#VALUE!</v>
      </c>
      <c r="AB20" s="234" t="s">
        <v>781</v>
      </c>
      <c r="AC20" s="234" t="s">
        <v>781</v>
      </c>
      <c r="AD20" s="234" t="s">
        <v>762</v>
      </c>
      <c r="AE20" s="234" t="s">
        <v>766</v>
      </c>
      <c r="AF20" s="234">
        <f>G20*'1.Общие данные по зданию'!$C$19*N20/8.078/1163/0.93</f>
        <v>22.316949173621431</v>
      </c>
      <c r="AG20" s="234">
        <f>I20*'1.Общие данные по зданию'!$C$16*IF('1.Общие данные по зданию'!$C$6='Экспресс потенциал'!$B$6,0.032,0.059)*1000/'1.Общие данные по зданию'!$C$15/8.078/0.93</f>
        <v>0.42550551447361656</v>
      </c>
      <c r="AH20" s="234">
        <f t="shared" si="0"/>
        <v>22.742454688095048</v>
      </c>
    </row>
    <row r="21" spans="1:34">
      <c r="B21" s="234" t="s">
        <v>790</v>
      </c>
      <c r="C21" s="234">
        <v>2</v>
      </c>
      <c r="D21" s="234">
        <v>31.34</v>
      </c>
      <c r="E21" s="234">
        <f t="shared" si="1"/>
        <v>18.8</v>
      </c>
      <c r="F21" s="234">
        <v>48.78</v>
      </c>
      <c r="G21" s="234">
        <f t="shared" si="2"/>
        <v>29.27</v>
      </c>
      <c r="H21" s="234" t="s">
        <v>781</v>
      </c>
      <c r="I21" s="234" t="s">
        <v>781</v>
      </c>
      <c r="J21" s="234">
        <v>0.28000000000000003</v>
      </c>
      <c r="K21" s="234">
        <f t="shared" si="3"/>
        <v>0.17</v>
      </c>
      <c r="L21" s="234" t="s">
        <v>781</v>
      </c>
      <c r="M21" s="234" t="s">
        <v>781</v>
      </c>
      <c r="N21" s="297">
        <f>VLOOKUP('1.Общие данные по зданию'!$C$10,'Экспресс потенциал'!C82:L92,3,1)</f>
        <v>1.05</v>
      </c>
      <c r="O21" s="234">
        <v>20</v>
      </c>
      <c r="P21" s="234" t="s">
        <v>781</v>
      </c>
      <c r="Q21" s="234" t="s">
        <v>781</v>
      </c>
      <c r="R21" s="262">
        <f>VLOOKUP(0.9999*'0.Результаты расчета'!$B$29,Музеи!$C$6:$E$55,3,1)</f>
        <v>0.3742175502742231</v>
      </c>
      <c r="S21" s="262" t="e">
        <f>VLOOKUP(0.9999*'0.Результаты расчета'!$B$26,Музеи!$C$73:$E$122,3,1)</f>
        <v>#VALUE!</v>
      </c>
      <c r="T21" s="298">
        <v>0.06</v>
      </c>
      <c r="U21" s="262" t="e">
        <f>VLOOKUP(0.9999*'0.Результаты расчета'!$B$28,Музеи!$C$204:$E$253,3,1)</f>
        <v>#VALUE!</v>
      </c>
      <c r="V21" s="298">
        <v>0.06</v>
      </c>
      <c r="W21" s="298">
        <v>0.06</v>
      </c>
      <c r="X21" s="262">
        <f>VLOOKUP(0.9999*'0.Результаты расчета'!$B$29,Музеи!$C$6:$E$55,2,1)</f>
        <v>0.95702925045703846</v>
      </c>
      <c r="Y21" s="262" t="e">
        <f>VLOOKUP(0.9999*'0.Результаты расчета'!$B$26,Музеи!$C$73:$E$122,2,1)</f>
        <v>#VALUE!</v>
      </c>
      <c r="Z21" s="234" t="s">
        <v>781</v>
      </c>
      <c r="AA21" s="262" t="e">
        <f>VLOOKUP(0.9999*'0.Результаты расчета'!$B$28,Музеи!$C$204:$E$253,2,1)</f>
        <v>#VALUE!</v>
      </c>
      <c r="AB21" s="234" t="s">
        <v>781</v>
      </c>
      <c r="AC21" s="234" t="s">
        <v>781</v>
      </c>
      <c r="AD21" s="234" t="s">
        <v>763</v>
      </c>
      <c r="AE21" s="295" t="s">
        <v>769</v>
      </c>
      <c r="AF21" s="234">
        <f>G21*'1.Общие данные по зданию'!$C$19*N21/8.078/1163/0.93</f>
        <v>23.472893820242785</v>
      </c>
      <c r="AH21" s="234">
        <f t="shared" si="0"/>
        <v>23.472893820242785</v>
      </c>
    </row>
    <row r="22" spans="1:34">
      <c r="B22" s="234" t="s">
        <v>791</v>
      </c>
      <c r="C22" s="234">
        <v>2</v>
      </c>
      <c r="D22" s="234">
        <v>43.72</v>
      </c>
      <c r="E22" s="234">
        <f t="shared" si="1"/>
        <v>26.23</v>
      </c>
      <c r="F22" s="234">
        <v>43.15</v>
      </c>
      <c r="G22" s="234">
        <f t="shared" si="2"/>
        <v>25.89</v>
      </c>
      <c r="H22" s="234" t="s">
        <v>781</v>
      </c>
      <c r="I22" s="234" t="s">
        <v>781</v>
      </c>
      <c r="J22" s="234">
        <v>0.84</v>
      </c>
      <c r="K22" s="234">
        <f t="shared" si="3"/>
        <v>0.5</v>
      </c>
      <c r="L22" s="234" t="s">
        <v>781</v>
      </c>
      <c r="M22" s="234" t="s">
        <v>781</v>
      </c>
      <c r="N22" s="297">
        <f>VLOOKUP('1.Общие данные по зданию'!$C$10,'Экспресс потенциал'!C82:L92,3,1)</f>
        <v>1.05</v>
      </c>
      <c r="O22" s="234">
        <v>20</v>
      </c>
      <c r="P22" s="234" t="s">
        <v>781</v>
      </c>
      <c r="Q22" s="234" t="s">
        <v>781</v>
      </c>
      <c r="R22" s="262">
        <f>VLOOKUP(0.9999*'0.Результаты расчета'!$B$29,'Театры, кинотеатры'!$C$6:$E$55,3,1)</f>
        <v>0.33395971464540491</v>
      </c>
      <c r="S22" s="262" t="e">
        <f>VLOOKUP(0.9999*'0.Результаты расчета'!$B$26,'Театры, кинотеатры'!$C$73:$E$122,3,1)</f>
        <v>#VALUE!</v>
      </c>
      <c r="T22" s="298">
        <v>0.06</v>
      </c>
      <c r="U22" s="262" t="e">
        <f>VLOOKUP(0.9999*'0.Результаты расчета'!$B$28,'Театры, кинотеатры'!$C$204:$E$253,3,1)</f>
        <v>#VALUE!</v>
      </c>
      <c r="V22" s="298">
        <v>0.06</v>
      </c>
      <c r="W22" s="298">
        <v>0.06</v>
      </c>
      <c r="X22" s="262">
        <f>VLOOKUP(0.9999*'0.Результаты расчета'!$B$29,'Театры, кинотеатры'!$C$6:$E$55,2,1)</f>
        <v>0.88993285774234165</v>
      </c>
      <c r="Y22" s="262" t="e">
        <f>VLOOKUP(0.9999*'0.Результаты расчета'!$B$26,'Театры, кинотеатры'!$C$73:$E$122,2,1)</f>
        <v>#VALUE!</v>
      </c>
      <c r="Z22" s="234" t="s">
        <v>781</v>
      </c>
      <c r="AA22" s="262" t="e">
        <f>VLOOKUP(0.9999*'0.Результаты расчета'!$B$28,'Театры, кинотеатры'!$C$204:$E$253,2,1)</f>
        <v>#VALUE!</v>
      </c>
      <c r="AB22" s="234" t="s">
        <v>781</v>
      </c>
      <c r="AC22" s="234" t="s">
        <v>781</v>
      </c>
      <c r="AD22" s="234" t="s">
        <v>763</v>
      </c>
      <c r="AE22" s="295" t="s">
        <v>769</v>
      </c>
      <c r="AF22" s="234">
        <f>G22*'1.Общие данные по зданию'!$C$19*N22/8.078/1163/0.93</f>
        <v>20.762323915479527</v>
      </c>
      <c r="AH22" s="234">
        <f t="shared" si="0"/>
        <v>20.762323915479527</v>
      </c>
    </row>
    <row r="23" spans="1:34">
      <c r="A23" s="301"/>
      <c r="B23" s="301" t="s">
        <v>802</v>
      </c>
      <c r="C23" s="234">
        <v>2</v>
      </c>
      <c r="D23" s="234">
        <v>15.43</v>
      </c>
      <c r="E23" s="234">
        <f t="shared" si="1"/>
        <v>9.26</v>
      </c>
      <c r="F23" s="234">
        <v>51.01</v>
      </c>
      <c r="G23" s="234">
        <f t="shared" si="2"/>
        <v>30.61</v>
      </c>
      <c r="H23" s="234">
        <v>0.19</v>
      </c>
      <c r="I23" s="234">
        <v>0.11</v>
      </c>
      <c r="J23" s="234">
        <v>1.37</v>
      </c>
      <c r="K23" s="234">
        <f t="shared" si="3"/>
        <v>0.82</v>
      </c>
      <c r="L23" s="234">
        <v>31.33</v>
      </c>
      <c r="M23" s="234">
        <f t="shared" ref="M23:M25" si="4">L23*0.6</f>
        <v>18.797999999999998</v>
      </c>
      <c r="N23" s="297">
        <f>VLOOKUP('1.Общие данные по зданию'!$C$10,'Экспресс потенциал'!C82:L92,3,1)</f>
        <v>1.05</v>
      </c>
      <c r="O23" s="234">
        <v>20</v>
      </c>
      <c r="P23" s="234">
        <v>88.82</v>
      </c>
      <c r="Q23" s="234">
        <f>0.6*P23</f>
        <v>53.291999999999994</v>
      </c>
      <c r="R23" s="262">
        <f>VLOOKUP(0.9999*'0.Результаты расчета'!$B$29,Клуб!$C$6:$E$55,3,1)</f>
        <v>0.38168535620052774</v>
      </c>
      <c r="S23" s="262" t="e">
        <f>VLOOKUP(0.9999*'0.Результаты расчета'!$B$26,Клуб!$C$73:$E$122,3,1)</f>
        <v>#VALUE!</v>
      </c>
      <c r="T23" s="262" t="e">
        <f>VLOOKUP(0.9999*'0.Результаты расчета'!$B$27,Клуб!$C$138:$E$187,3,1)</f>
        <v>#VALUE!</v>
      </c>
      <c r="U23" s="262" t="e">
        <f>VLOOKUP(0.9999*'0.Результаты расчета'!$B$28,Клуб!$C$204:$E$253,3,1)</f>
        <v>#VALUE!</v>
      </c>
      <c r="V23" s="262" t="e">
        <f>VLOOKUP(0.9999*'0.Результаты расчета'!$B$30,Клуб!$C$270:$E$319,3,1)</f>
        <v>#VALUE!</v>
      </c>
      <c r="W23" s="262" t="e">
        <f>VLOOKUP(0.9999*'0.Результаты расчета'!$B$31,Клуб!$C$337:$E$386,3,1)</f>
        <v>#VALUE!</v>
      </c>
      <c r="X23" s="262">
        <f>VLOOKUP(0.9999*'0.Результаты расчета'!$B$29,Клуб!$C$6:$E$55,2,1)</f>
        <v>0.96947559366754621</v>
      </c>
      <c r="Y23" s="262" t="e">
        <f>VLOOKUP(0.9999*'0.Результаты расчета'!$B$26,Клуб!$C$73:$E$122,2,1)</f>
        <v>#VALUE!</v>
      </c>
      <c r="Z23" s="262" t="e">
        <f>VLOOKUP(0.9999*'0.Результаты расчета'!$B$27,Клуб!$C$138:$E$187,2,1)</f>
        <v>#VALUE!</v>
      </c>
      <c r="AA23" s="262" t="e">
        <f>VLOOKUP(0.9999*'0.Результаты расчета'!$B$28,Клуб!$C$204:$E$253,2,1)</f>
        <v>#VALUE!</v>
      </c>
      <c r="AB23" s="262" t="e">
        <f>VLOOKUP(0.9999*'0.Результаты расчета'!$B$30,Клуб!$C$270:$E$319,2,1)</f>
        <v>#VALUE!</v>
      </c>
      <c r="AC23" s="262" t="e">
        <f>VLOOKUP(0.9999*'0.Результаты расчета'!$B$31,Клуб!$C$337:$E$386,2,1)</f>
        <v>#VALUE!</v>
      </c>
      <c r="AD23" s="234" t="s">
        <v>763</v>
      </c>
      <c r="AE23" s="295" t="s">
        <v>769</v>
      </c>
      <c r="AF23" s="234">
        <f>G23*'1.Общие данные по зданию'!$C$19*N23/8.078/1163/0.93</f>
        <v>24.547498457042423</v>
      </c>
      <c r="AG23" s="234">
        <f>I23*'1.Общие данные по зданию'!$C$16*IF('1.Общие данные по зданию'!$C$6='Экспресс потенциал'!$B$6,0.032,0.059)*1000/'1.Общие данные по зданию'!$C$15/8.078/0.93</f>
        <v>3.0997090458342938E-2</v>
      </c>
      <c r="AH23" s="234">
        <f t="shared" si="0"/>
        <v>24.578495547500765</v>
      </c>
    </row>
    <row r="24" spans="1:34">
      <c r="B24" s="234" t="s">
        <v>792</v>
      </c>
      <c r="C24" s="234">
        <v>2</v>
      </c>
      <c r="D24" s="234">
        <v>55.5</v>
      </c>
      <c r="E24" s="234">
        <f t="shared" si="1"/>
        <v>33.299999999999997</v>
      </c>
      <c r="F24" s="234">
        <v>49.5</v>
      </c>
      <c r="G24" s="234">
        <f t="shared" si="2"/>
        <v>29.7</v>
      </c>
      <c r="H24" s="234">
        <v>3.86</v>
      </c>
      <c r="I24" s="234">
        <v>2.3199999999999998</v>
      </c>
      <c r="J24" s="234">
        <v>8.6</v>
      </c>
      <c r="K24" s="234">
        <f t="shared" si="3"/>
        <v>5.16</v>
      </c>
      <c r="L24" s="234">
        <v>36.700000000000003</v>
      </c>
      <c r="M24" s="234">
        <f t="shared" si="4"/>
        <v>22.02</v>
      </c>
      <c r="N24" s="297">
        <f>VLOOKUP('1.Общие данные по зданию'!$C$10,'Экспресс потенциал'!C33:I44,IF('1.Общие данные по зданию'!C9="1 смена",4,5),1)</f>
        <v>1.1000000000000001</v>
      </c>
      <c r="O24" s="234">
        <v>20</v>
      </c>
      <c r="P24" s="234">
        <v>260.89999999999998</v>
      </c>
      <c r="Q24" s="234">
        <f>0.6*P24</f>
        <v>156.54</v>
      </c>
      <c r="R24" s="262">
        <f>VLOOKUP(0.9999*'0.Результаты расчета'!$B$29,'Адм. здания'!$C$6:$E$55,3,1)</f>
        <v>0.34102477876106202</v>
      </c>
      <c r="S24" s="262" t="e">
        <f>VLOOKUP(0.9999*'0.Результаты расчета'!$B$26,'Адм. здания'!$C$73:$E$122,3,1)</f>
        <v>#VALUE!</v>
      </c>
      <c r="T24" s="262" t="e">
        <f>VLOOKUP(0.9999*'0.Результаты расчета'!$B$27,'Адм. здания'!$C$138:$E$187,3,1)</f>
        <v>#VALUE!</v>
      </c>
      <c r="U24" s="262" t="e">
        <f>VLOOKUP(0.9999*'0.Результаты расчета'!$B$28,'Адм. здания'!$C$204:$E$253,3,1)</f>
        <v>#VALUE!</v>
      </c>
      <c r="V24" s="262" t="e">
        <f>VLOOKUP(0.9999*'0.Результаты расчета'!$B$30,'Адм. здания'!$C$270:$E$319,3,1)</f>
        <v>#VALUE!</v>
      </c>
      <c r="W24" s="262" t="e">
        <f>VLOOKUP(0.9999*'0.Результаты расчета'!$B$31,'Адм. здания'!$C$337:$E$386,3,1)</f>
        <v>#VALUE!</v>
      </c>
      <c r="X24" s="262">
        <f>VLOOKUP(0.9999*'0.Результаты расчета'!$B$29,'Адм. здания'!$C$6:$E$55,2,1)</f>
        <v>0.90170796460177005</v>
      </c>
      <c r="Y24" s="262" t="e">
        <f>VLOOKUP(0.9999*'0.Результаты расчета'!$B$26,'Адм. здания'!$C$73:$E$122,2,1)</f>
        <v>#VALUE!</v>
      </c>
      <c r="Z24" s="262" t="e">
        <f>VLOOKUP(0.9999*'0.Результаты расчета'!$B$27,'Адм. здания'!$C$138:$E$187,2,1)</f>
        <v>#VALUE!</v>
      </c>
      <c r="AA24" s="262" t="e">
        <f>VLOOKUP(0.9999*'0.Результаты расчета'!$B$28,'Адм. здания'!$C$204:$E$253,2,1)</f>
        <v>#VALUE!</v>
      </c>
      <c r="AB24" s="262" t="e">
        <f>VLOOKUP(0.9999*'0.Результаты расчета'!$B$30,'Адм. здания'!$C$270:$E$319,2,1)</f>
        <v>#VALUE!</v>
      </c>
      <c r="AC24" s="262" t="e">
        <f>VLOOKUP(0.9999*'0.Результаты расчета'!$B$31,'Адм. здания'!$C$337:$E$386,2,1)</f>
        <v>#VALUE!</v>
      </c>
      <c r="AD24" s="234" t="s">
        <v>762</v>
      </c>
      <c r="AE24" s="234" t="s">
        <v>766</v>
      </c>
      <c r="AF24" s="234">
        <f>G24*'1.Общие данные по зданию'!$C$19*N24/8.078/1163/0.93</f>
        <v>24.951907238268728</v>
      </c>
      <c r="AG24" s="234">
        <f>I24*'1.Общие данные по зданию'!$C$16*IF('1.Общие данные по зданию'!$C$6='Экспресс потенциал'!$B$6,0.032,0.059)*1000/'1.Общие данные по зданию'!$C$15/8.078/0.93</f>
        <v>0.65375681693959631</v>
      </c>
      <c r="AH24" s="234">
        <f t="shared" si="0"/>
        <v>25.605664055208322</v>
      </c>
    </row>
    <row r="25" spans="1:34">
      <c r="B25" s="234" t="s">
        <v>793</v>
      </c>
      <c r="C25" s="234">
        <v>2</v>
      </c>
      <c r="D25" s="234">
        <v>46.4</v>
      </c>
      <c r="E25" s="234">
        <f t="shared" si="1"/>
        <v>27.84</v>
      </c>
      <c r="F25" s="234">
        <v>86.1</v>
      </c>
      <c r="G25" s="234">
        <f t="shared" si="2"/>
        <v>51.66</v>
      </c>
      <c r="H25" s="234">
        <v>2.91</v>
      </c>
      <c r="I25" s="234">
        <v>1.75</v>
      </c>
      <c r="J25" s="234">
        <v>6.2</v>
      </c>
      <c r="K25" s="234">
        <f t="shared" si="3"/>
        <v>3.72</v>
      </c>
      <c r="L25" s="234">
        <v>36</v>
      </c>
      <c r="M25" s="234">
        <f t="shared" si="4"/>
        <v>21.599999999999998</v>
      </c>
      <c r="N25" s="297">
        <f>VLOOKUP('1.Общие данные по зданию'!$C$10,'Экспресс потенциал'!C33:I44,IF('1.Общие данные по зданию'!C9="1 смена",4,5),1)</f>
        <v>1.1000000000000001</v>
      </c>
      <c r="O25" s="234">
        <v>20</v>
      </c>
      <c r="P25" s="234" t="s">
        <v>781</v>
      </c>
      <c r="Q25" s="234" t="s">
        <v>781</v>
      </c>
      <c r="R25" s="262">
        <f>VLOOKUP(0.9999*'0.Результаты расчета'!$B$29,'Центры занятости и Собесы'!$C$6:$E$55,3,1)</f>
        <v>0.34070475514549331</v>
      </c>
      <c r="S25" s="262" t="e">
        <f>VLOOKUP(0.9999*'0.Результаты расчета'!$B$26,'Центры занятости и Собесы'!$C$73:$E$122,3,1)</f>
        <v>#VALUE!</v>
      </c>
      <c r="T25" s="262" t="e">
        <f>VLOOKUP(0.9999*'0.Результаты расчета'!$B$27,'Центры занятости и Собесы'!$C$138:$E$187,3,1)</f>
        <v>#VALUE!</v>
      </c>
      <c r="U25" s="262" t="e">
        <f>VLOOKUP(0.9999*'0.Результаты расчета'!$B$28,'Центры занятости и Собесы'!$C$204:$E$253,3,1)</f>
        <v>#VALUE!</v>
      </c>
      <c r="V25" s="262" t="e">
        <f>VLOOKUP(0.9999*'0.Результаты расчета'!$B$30,'Центры занятости и Собесы'!$C$270:$E$319,3,1)</f>
        <v>#VALUE!</v>
      </c>
      <c r="W25" s="298">
        <v>0.06</v>
      </c>
      <c r="X25" s="262">
        <f>VLOOKUP(0.9999*'0.Результаты расчета'!$B$29,'Центры занятости и Собесы'!$C$6:$E$55,2,1)</f>
        <v>0.9011745919091555</v>
      </c>
      <c r="Y25" s="262" t="e">
        <f>VLOOKUP(0.9999*'0.Результаты расчета'!$B$26,'Центры занятости и Собесы'!$C$73:$E$122,2,1)</f>
        <v>#VALUE!</v>
      </c>
      <c r="Z25" s="262" t="e">
        <f>VLOOKUP(0.9999*'0.Результаты расчета'!$B$27,'Центры занятости и Собесы'!$C$138:$E$187,2,1)</f>
        <v>#VALUE!</v>
      </c>
      <c r="AA25" s="262" t="e">
        <f>VLOOKUP(0.9999*'0.Результаты расчета'!$B$28,'Центры занятости и Собесы'!$C$204:$E$253,2,1)</f>
        <v>#VALUE!</v>
      </c>
      <c r="AB25" s="262" t="e">
        <f>VLOOKUP(0.9999*'0.Результаты расчета'!$B$30,'Центры занятости и Собесы'!$C$270:$E$319,2,1)</f>
        <v>#VALUE!</v>
      </c>
      <c r="AC25" s="234" t="s">
        <v>781</v>
      </c>
      <c r="AD25" s="234" t="s">
        <v>762</v>
      </c>
      <c r="AE25" s="234" t="s">
        <v>766</v>
      </c>
      <c r="AF25" s="234">
        <f>G25*'1.Общие данные по зданию'!$C$19*N25/8.078/1163/0.93</f>
        <v>43.401196226564394</v>
      </c>
      <c r="AG25" s="234">
        <f>I25*'1.Общие данные по зданию'!$C$16*IF('1.Общие данные по зданию'!$C$6='Экспресс потенциал'!$B$6,0.032,0.059)*1000/'1.Общие данные по зданию'!$C$15/8.078/0.93</f>
        <v>0.49313553001909222</v>
      </c>
      <c r="AH25" s="234">
        <f t="shared" si="0"/>
        <v>43.894331756583483</v>
      </c>
    </row>
    <row r="26" spans="1:34">
      <c r="B26" s="234" t="s">
        <v>794</v>
      </c>
      <c r="C26" s="234">
        <v>2</v>
      </c>
      <c r="D26" s="234">
        <v>60.4</v>
      </c>
      <c r="E26" s="234">
        <f t="shared" si="1"/>
        <v>36.24</v>
      </c>
      <c r="F26" s="234">
        <v>51.9</v>
      </c>
      <c r="G26" s="234">
        <f t="shared" si="2"/>
        <v>31.14</v>
      </c>
      <c r="H26" s="234" t="s">
        <v>781</v>
      </c>
      <c r="I26" s="234" t="s">
        <v>781</v>
      </c>
      <c r="J26" s="234">
        <v>16.8</v>
      </c>
      <c r="K26" s="234">
        <f t="shared" si="3"/>
        <v>10.08</v>
      </c>
      <c r="L26" s="234" t="s">
        <v>781</v>
      </c>
      <c r="M26" s="234" t="s">
        <v>781</v>
      </c>
      <c r="N26" s="297">
        <f>VLOOKUP('1.Общие данные по зданию'!$C$10,'Экспресс потенциал'!C33:I44,IF('1.Общие данные по зданию'!C9="1 смена",4,5),1)</f>
        <v>1.1000000000000001</v>
      </c>
      <c r="O26" s="234">
        <v>20</v>
      </c>
      <c r="P26" s="234" t="s">
        <v>781</v>
      </c>
      <c r="Q26" s="234" t="s">
        <v>781</v>
      </c>
      <c r="R26" s="262">
        <f>VLOOKUP(0.9999*'0.Результаты расчета'!$B$29,'НИИ и проч'!$C$6:$E$55,3,1)</f>
        <v>0.33092471410419316</v>
      </c>
      <c r="S26" s="262" t="e">
        <f>VLOOKUP(0.9999*'0.Результаты расчета'!$B$26,'НИИ и проч'!$C$73:$E$122,3,1)</f>
        <v>#VALUE!</v>
      </c>
      <c r="T26" s="298">
        <v>0.06</v>
      </c>
      <c r="U26" s="262" t="e">
        <f>VLOOKUP(0.9999*'0.Результаты расчета'!$B$28,'НИИ и проч'!$C$204:$E$253,3,1)</f>
        <v>#VALUE!</v>
      </c>
      <c r="V26" s="298">
        <v>0.06</v>
      </c>
      <c r="W26" s="298">
        <v>0.06</v>
      </c>
      <c r="X26" s="262">
        <f>VLOOKUP(0.9999*'0.Результаты расчета'!$B$29,'НИИ и проч'!$C$6:$E$55,2,1)</f>
        <v>0.8848745235069887</v>
      </c>
      <c r="Y26" s="262" t="e">
        <f>VLOOKUP(0.9999*'0.Результаты расчета'!$B$26,'НИИ и проч'!$C$73:$E$122,2,1)</f>
        <v>#VALUE!</v>
      </c>
      <c r="Z26" s="234" t="s">
        <v>781</v>
      </c>
      <c r="AA26" s="262" t="e">
        <f>VLOOKUP(0.9999*'0.Результаты расчета'!$B$28,'НИИ и проч'!$C$204:$E$253,2,1)</f>
        <v>#VALUE!</v>
      </c>
      <c r="AB26" s="234" t="s">
        <v>781</v>
      </c>
      <c r="AC26" s="234" t="s">
        <v>781</v>
      </c>
      <c r="AD26" s="234" t="s">
        <v>762</v>
      </c>
      <c r="AE26" s="234" t="s">
        <v>766</v>
      </c>
      <c r="AF26" s="234">
        <f>G26*'1.Общие данные по зданию'!$C$19*N26/8.078/1163/0.93</f>
        <v>26.16169668012418</v>
      </c>
      <c r="AH26" s="234">
        <f t="shared" si="0"/>
        <v>26.16169668012418</v>
      </c>
    </row>
    <row r="27" spans="1:34">
      <c r="B27" s="301" t="s">
        <v>779</v>
      </c>
      <c r="E27" s="301" t="s">
        <v>780</v>
      </c>
      <c r="G27" s="301" t="s">
        <v>780</v>
      </c>
      <c r="I27" s="301" t="s">
        <v>780</v>
      </c>
      <c r="K27" s="301" t="s">
        <v>780</v>
      </c>
      <c r="M27" s="301" t="s">
        <v>780</v>
      </c>
      <c r="N27" s="234">
        <v>1</v>
      </c>
      <c r="O27" s="234">
        <v>20</v>
      </c>
      <c r="P27" s="234" t="s">
        <v>781</v>
      </c>
      <c r="Q27" s="234" t="s">
        <v>781</v>
      </c>
      <c r="R27" s="298">
        <v>0.06</v>
      </c>
      <c r="S27" s="298">
        <v>0.06</v>
      </c>
      <c r="T27" s="298">
        <v>0.06</v>
      </c>
      <c r="U27" s="298">
        <v>0.06</v>
      </c>
      <c r="V27" s="298">
        <v>0.06</v>
      </c>
      <c r="W27" s="298">
        <v>0.06</v>
      </c>
      <c r="X27" s="301" t="s">
        <v>780</v>
      </c>
      <c r="Y27" s="301" t="s">
        <v>780</v>
      </c>
      <c r="Z27" s="301" t="s">
        <v>780</v>
      </c>
      <c r="AA27" s="301" t="s">
        <v>780</v>
      </c>
      <c r="AB27" s="301" t="s">
        <v>780</v>
      </c>
      <c r="AC27" s="301" t="s">
        <v>780</v>
      </c>
    </row>
    <row r="30" spans="1:34">
      <c r="C30" s="251" t="s">
        <v>186</v>
      </c>
    </row>
    <row r="31" spans="1:34" ht="47.25" customHeight="1">
      <c r="C31" s="237" t="s">
        <v>170</v>
      </c>
      <c r="D31" s="489" t="s">
        <v>185</v>
      </c>
      <c r="E31" s="489"/>
      <c r="F31" s="489" t="s">
        <v>184</v>
      </c>
      <c r="G31" s="489"/>
      <c r="H31" s="489" t="s">
        <v>183</v>
      </c>
      <c r="I31" s="489"/>
    </row>
    <row r="32" spans="1:34" ht="47.25">
      <c r="C32" s="237" t="s">
        <v>168</v>
      </c>
      <c r="D32" s="235" t="s">
        <v>182</v>
      </c>
      <c r="E32" s="235" t="s">
        <v>181</v>
      </c>
      <c r="F32" s="235" t="s">
        <v>182</v>
      </c>
      <c r="G32" s="235" t="s">
        <v>181</v>
      </c>
      <c r="H32" s="235" t="s">
        <v>182</v>
      </c>
      <c r="I32" s="235" t="s">
        <v>181</v>
      </c>
      <c r="M32" s="234" t="s">
        <v>162</v>
      </c>
    </row>
    <row r="33" spans="2:13" ht="15.75">
      <c r="C33" s="237">
        <v>1</v>
      </c>
      <c r="D33" s="238">
        <v>1</v>
      </c>
      <c r="E33" s="238">
        <v>1</v>
      </c>
      <c r="F33" s="235">
        <v>1.1000000000000001</v>
      </c>
      <c r="G33" s="235">
        <v>1.07</v>
      </c>
      <c r="H33" s="235">
        <v>1.23</v>
      </c>
      <c r="I33" s="235">
        <v>1.17</v>
      </c>
      <c r="M33" s="234" t="s">
        <v>180</v>
      </c>
    </row>
    <row r="34" spans="2:13" ht="15.75">
      <c r="C34" s="237">
        <v>2</v>
      </c>
      <c r="D34" s="235">
        <v>0.91</v>
      </c>
      <c r="E34" s="235">
        <v>0.93</v>
      </c>
      <c r="F34" s="238">
        <v>1</v>
      </c>
      <c r="G34" s="238">
        <v>1</v>
      </c>
      <c r="H34" s="235">
        <v>1.1299999999999999</v>
      </c>
      <c r="I34" s="235">
        <v>1.0900000000000001</v>
      </c>
    </row>
    <row r="35" spans="2:13" ht="15.75">
      <c r="C35" s="237">
        <v>3</v>
      </c>
      <c r="D35" s="235">
        <v>0.81</v>
      </c>
      <c r="E35" s="235">
        <v>0.85</v>
      </c>
      <c r="F35" s="235">
        <v>0.89</v>
      </c>
      <c r="G35" s="235">
        <v>0.92</v>
      </c>
      <c r="H35" s="238">
        <v>1</v>
      </c>
      <c r="I35" s="238">
        <v>1</v>
      </c>
    </row>
    <row r="36" spans="2:13" ht="15.75">
      <c r="C36" s="237">
        <v>4</v>
      </c>
      <c r="D36" s="235">
        <v>0.72</v>
      </c>
      <c r="E36" s="235">
        <v>0.85</v>
      </c>
      <c r="F36" s="235">
        <v>0.79</v>
      </c>
      <c r="G36" s="235">
        <v>0.92</v>
      </c>
      <c r="H36" s="235">
        <v>0.89</v>
      </c>
      <c r="I36" s="235">
        <v>1</v>
      </c>
    </row>
    <row r="37" spans="2:13" ht="15.75">
      <c r="C37" s="237">
        <v>5</v>
      </c>
      <c r="D37" s="235">
        <v>0.72</v>
      </c>
      <c r="E37" s="235">
        <v>0.78</v>
      </c>
      <c r="F37" s="235">
        <v>0.79</v>
      </c>
      <c r="G37" s="235">
        <v>0.84</v>
      </c>
      <c r="H37" s="235">
        <v>0.89</v>
      </c>
      <c r="I37" s="235">
        <v>0.92</v>
      </c>
    </row>
    <row r="38" spans="2:13" ht="15.75">
      <c r="C38" s="237">
        <v>6</v>
      </c>
      <c r="D38" s="235">
        <v>0.63</v>
      </c>
      <c r="E38" s="235">
        <v>0.71</v>
      </c>
      <c r="F38" s="235">
        <v>0.69</v>
      </c>
      <c r="G38" s="235">
        <v>0.76</v>
      </c>
      <c r="H38" s="235">
        <v>0.78</v>
      </c>
      <c r="I38" s="235">
        <v>0.83</v>
      </c>
    </row>
    <row r="39" spans="2:13" ht="15.75">
      <c r="C39" s="237">
        <v>7</v>
      </c>
      <c r="D39" s="235">
        <v>0.63</v>
      </c>
      <c r="E39" s="235">
        <v>0.71</v>
      </c>
      <c r="F39" s="235">
        <v>0.69</v>
      </c>
      <c r="G39" s="235">
        <v>0.76</v>
      </c>
      <c r="H39" s="235">
        <v>0.78</v>
      </c>
      <c r="I39" s="235">
        <v>0.83</v>
      </c>
    </row>
    <row r="40" spans="2:13" ht="15.75">
      <c r="C40" s="237">
        <v>8</v>
      </c>
      <c r="D40" s="235">
        <v>0.57999999999999996</v>
      </c>
      <c r="E40" s="235">
        <v>0.67</v>
      </c>
      <c r="F40" s="235">
        <v>0.63</v>
      </c>
      <c r="G40" s="235">
        <v>0.72</v>
      </c>
      <c r="H40" s="235">
        <v>0.71</v>
      </c>
      <c r="I40" s="235">
        <v>0.79</v>
      </c>
    </row>
    <row r="41" spans="2:13" ht="15.75">
      <c r="C41" s="237">
        <v>9</v>
      </c>
      <c r="D41" s="235">
        <v>0.57999999999999996</v>
      </c>
      <c r="E41" s="235">
        <v>0.67</v>
      </c>
      <c r="F41" s="235">
        <v>0.63</v>
      </c>
      <c r="G41" s="235">
        <v>0.72</v>
      </c>
      <c r="H41" s="235">
        <v>0.71</v>
      </c>
      <c r="I41" s="235">
        <v>0.79</v>
      </c>
    </row>
    <row r="42" spans="2:13" ht="15.75">
      <c r="C42" s="237">
        <v>10</v>
      </c>
      <c r="D42" s="235">
        <v>0.54</v>
      </c>
      <c r="E42" s="235">
        <v>0.65</v>
      </c>
      <c r="F42" s="235">
        <v>0.6</v>
      </c>
      <c r="G42" s="235">
        <v>0.7</v>
      </c>
      <c r="H42" s="235">
        <v>0.67</v>
      </c>
      <c r="I42" s="235">
        <v>0.76</v>
      </c>
    </row>
    <row r="43" spans="2:13" ht="15.75">
      <c r="C43" s="237">
        <v>11</v>
      </c>
      <c r="D43" s="235">
        <v>0.54</v>
      </c>
      <c r="E43" s="235">
        <v>0.65</v>
      </c>
      <c r="F43" s="235">
        <v>0.6</v>
      </c>
      <c r="G43" s="235">
        <v>0.7</v>
      </c>
      <c r="H43" s="235">
        <v>0.67</v>
      </c>
      <c r="I43" s="235">
        <v>0.76</v>
      </c>
    </row>
    <row r="44" spans="2:13" ht="15.75">
      <c r="C44" s="237">
        <v>12</v>
      </c>
      <c r="D44" s="235">
        <v>0.54</v>
      </c>
      <c r="E44" s="235">
        <v>0.65</v>
      </c>
      <c r="F44" s="235">
        <v>0.59</v>
      </c>
      <c r="G44" s="235">
        <v>0.69</v>
      </c>
      <c r="H44" s="235">
        <v>0.66</v>
      </c>
      <c r="I44" s="235">
        <v>0.76</v>
      </c>
    </row>
    <row r="45" spans="2:13" ht="18.75">
      <c r="C45" s="242"/>
    </row>
    <row r="46" spans="2:13">
      <c r="B46" s="248"/>
      <c r="C46" s="250" t="s">
        <v>179</v>
      </c>
      <c r="D46" s="249" t="s">
        <v>178</v>
      </c>
      <c r="E46" s="248"/>
      <c r="F46" s="248"/>
    </row>
    <row r="47" spans="2:13" ht="47.25" customHeight="1">
      <c r="B47" s="248"/>
      <c r="C47" s="247" t="s">
        <v>170</v>
      </c>
      <c r="D47" s="490" t="s">
        <v>169</v>
      </c>
      <c r="E47" s="490"/>
      <c r="F47" s="490"/>
    </row>
    <row r="48" spans="2:13">
      <c r="B48" s="248"/>
      <c r="C48" s="247" t="s">
        <v>168</v>
      </c>
      <c r="D48" s="246">
        <v>1</v>
      </c>
      <c r="E48" s="246">
        <v>2</v>
      </c>
      <c r="F48" s="246">
        <v>3</v>
      </c>
    </row>
    <row r="49" spans="3:6" ht="15.75">
      <c r="C49" s="237">
        <v>1</v>
      </c>
      <c r="D49" s="238">
        <v>1</v>
      </c>
      <c r="E49" s="235">
        <v>1.03</v>
      </c>
      <c r="F49" s="235">
        <v>1.06</v>
      </c>
    </row>
    <row r="50" spans="3:6" ht="15.75">
      <c r="C50" s="237">
        <v>2</v>
      </c>
      <c r="D50" s="235">
        <v>0.97</v>
      </c>
      <c r="E50" s="238">
        <v>1</v>
      </c>
      <c r="F50" s="235">
        <v>1.03</v>
      </c>
    </row>
    <row r="51" spans="3:6" ht="15.75">
      <c r="C51" s="237">
        <v>3</v>
      </c>
      <c r="D51" s="235">
        <v>0.94</v>
      </c>
      <c r="E51" s="235">
        <v>0.97</v>
      </c>
      <c r="F51" s="238">
        <v>1</v>
      </c>
    </row>
    <row r="52" spans="3:6" ht="15.75">
      <c r="C52" s="237">
        <v>4</v>
      </c>
      <c r="D52" s="235">
        <v>0.94</v>
      </c>
      <c r="E52" s="235">
        <v>0.97</v>
      </c>
      <c r="F52" s="235">
        <v>1</v>
      </c>
    </row>
    <row r="53" spans="3:6" ht="15.75">
      <c r="C53" s="237">
        <v>5</v>
      </c>
      <c r="D53" s="235">
        <v>0.91</v>
      </c>
      <c r="E53" s="235">
        <v>0.94</v>
      </c>
      <c r="F53" s="235">
        <v>0.97</v>
      </c>
    </row>
    <row r="54" spans="3:6" ht="15.75">
      <c r="C54" s="237">
        <v>6</v>
      </c>
      <c r="D54" s="235">
        <v>0.87</v>
      </c>
      <c r="E54" s="235">
        <v>0.89</v>
      </c>
      <c r="F54" s="235">
        <v>0.92</v>
      </c>
    </row>
    <row r="55" spans="3:6" ht="15.75">
      <c r="C55" s="237">
        <v>7</v>
      </c>
      <c r="D55" s="235">
        <v>0.87</v>
      </c>
      <c r="E55" s="235">
        <v>0.89</v>
      </c>
      <c r="F55" s="235">
        <v>0.92</v>
      </c>
    </row>
    <row r="56" spans="3:6" ht="15.75">
      <c r="C56" s="237">
        <v>8</v>
      </c>
      <c r="D56" s="235">
        <v>0.84</v>
      </c>
      <c r="E56" s="235">
        <v>0.86</v>
      </c>
      <c r="F56" s="235">
        <v>0.89</v>
      </c>
    </row>
    <row r="57" spans="3:6" ht="15.75">
      <c r="C57" s="237">
        <v>9</v>
      </c>
      <c r="D57" s="235">
        <v>0.84</v>
      </c>
      <c r="E57" s="235">
        <v>0.86</v>
      </c>
      <c r="F57" s="235">
        <v>0.89</v>
      </c>
    </row>
    <row r="58" spans="3:6" ht="15.75">
      <c r="C58" s="237">
        <v>10</v>
      </c>
      <c r="D58" s="235">
        <v>0.82</v>
      </c>
      <c r="E58" s="235">
        <v>0.84</v>
      </c>
      <c r="F58" s="235">
        <v>0.87</v>
      </c>
    </row>
    <row r="59" spans="3:6" ht="15.75">
      <c r="C59" s="237">
        <v>11</v>
      </c>
      <c r="D59" s="235">
        <v>0.82</v>
      </c>
      <c r="E59" s="235">
        <v>0.84</v>
      </c>
      <c r="F59" s="235">
        <v>0.87</v>
      </c>
    </row>
    <row r="60" spans="3:6" ht="15.75">
      <c r="C60" s="237">
        <v>12</v>
      </c>
      <c r="D60" s="235">
        <v>0.8</v>
      </c>
      <c r="E60" s="235">
        <v>0.82</v>
      </c>
      <c r="F60" s="235">
        <v>0.85</v>
      </c>
    </row>
    <row r="61" spans="3:6" ht="18.75">
      <c r="C61" s="242"/>
    </row>
    <row r="62" spans="3:6">
      <c r="C62" s="245" t="s">
        <v>177</v>
      </c>
      <c r="D62" s="245" t="s">
        <v>176</v>
      </c>
      <c r="E62" s="244"/>
      <c r="F62" s="244"/>
    </row>
    <row r="63" spans="3:6" ht="47.25" customHeight="1">
      <c r="C63" s="243" t="s">
        <v>170</v>
      </c>
      <c r="D63" s="491" t="s">
        <v>169</v>
      </c>
      <c r="E63" s="491"/>
      <c r="F63" s="491"/>
    </row>
    <row r="64" spans="3:6" ht="15.75">
      <c r="C64" s="240" t="s">
        <v>168</v>
      </c>
      <c r="D64" s="238">
        <v>1</v>
      </c>
      <c r="E64" s="238">
        <v>2</v>
      </c>
      <c r="F64" s="238">
        <v>3</v>
      </c>
    </row>
    <row r="65" spans="3:12" ht="15.75">
      <c r="C65" s="237">
        <v>1</v>
      </c>
      <c r="D65" s="238">
        <v>1</v>
      </c>
      <c r="E65" s="235">
        <v>1.03</v>
      </c>
      <c r="F65" s="235">
        <v>1.06</v>
      </c>
    </row>
    <row r="66" spans="3:12" ht="15.75">
      <c r="C66" s="237">
        <v>2</v>
      </c>
      <c r="D66" s="235">
        <v>0.97</v>
      </c>
      <c r="E66" s="238">
        <v>1</v>
      </c>
      <c r="F66" s="235">
        <v>1.03</v>
      </c>
    </row>
    <row r="67" spans="3:12" ht="15.75">
      <c r="C67" s="237">
        <v>3</v>
      </c>
      <c r="D67" s="235">
        <v>0.95</v>
      </c>
      <c r="E67" s="235">
        <v>0.97</v>
      </c>
      <c r="F67" s="238">
        <v>1</v>
      </c>
    </row>
    <row r="68" spans="3:12" ht="15.75">
      <c r="C68" s="237">
        <v>4</v>
      </c>
      <c r="D68" s="235">
        <v>0.95</v>
      </c>
      <c r="E68" s="235">
        <v>0.97</v>
      </c>
      <c r="F68" s="235">
        <v>1</v>
      </c>
    </row>
    <row r="69" spans="3:12" ht="15.75">
      <c r="C69" s="237">
        <v>5</v>
      </c>
      <c r="D69" s="235">
        <v>0.92</v>
      </c>
      <c r="E69" s="235">
        <v>0.95</v>
      </c>
      <c r="F69" s="235">
        <v>0.97</v>
      </c>
    </row>
    <row r="70" spans="3:12" ht="15.75">
      <c r="C70" s="237">
        <v>6</v>
      </c>
      <c r="D70" s="235">
        <v>0.88</v>
      </c>
      <c r="E70" s="235">
        <v>0.91</v>
      </c>
      <c r="F70" s="235">
        <v>0.93</v>
      </c>
    </row>
    <row r="71" spans="3:12" ht="15.75">
      <c r="C71" s="237">
        <v>7</v>
      </c>
      <c r="D71" s="235">
        <v>0.88</v>
      </c>
      <c r="E71" s="235">
        <v>0.91</v>
      </c>
      <c r="F71" s="235">
        <v>0.93</v>
      </c>
    </row>
    <row r="72" spans="3:12" ht="15.75">
      <c r="C72" s="237">
        <v>8</v>
      </c>
      <c r="D72" s="235">
        <v>0.86</v>
      </c>
      <c r="E72" s="235">
        <v>0.88</v>
      </c>
      <c r="F72" s="235">
        <v>0.91</v>
      </c>
    </row>
    <row r="73" spans="3:12" ht="15.75">
      <c r="C73" s="237">
        <v>9</v>
      </c>
      <c r="D73" s="235">
        <v>0.86</v>
      </c>
      <c r="E73" s="235">
        <v>0.88</v>
      </c>
      <c r="F73" s="235">
        <v>0.91</v>
      </c>
    </row>
    <row r="74" spans="3:12" ht="15.75">
      <c r="C74" s="237">
        <v>10</v>
      </c>
      <c r="D74" s="235">
        <v>0.84</v>
      </c>
      <c r="E74" s="235">
        <v>0.86</v>
      </c>
      <c r="F74" s="235">
        <v>0.89</v>
      </c>
    </row>
    <row r="75" spans="3:12" ht="15.75">
      <c r="C75" s="237">
        <v>11</v>
      </c>
      <c r="D75" s="235">
        <v>0.84</v>
      </c>
      <c r="E75" s="235">
        <v>0.86</v>
      </c>
      <c r="F75" s="235">
        <v>0.89</v>
      </c>
    </row>
    <row r="76" spans="3:12" ht="15.75">
      <c r="C76" s="237">
        <v>12</v>
      </c>
      <c r="D76" s="235">
        <v>0.82</v>
      </c>
      <c r="E76" s="235">
        <v>0.84</v>
      </c>
      <c r="F76" s="235">
        <v>0.87</v>
      </c>
    </row>
    <row r="77" spans="3:12" ht="18.75">
      <c r="C77" s="242"/>
    </row>
    <row r="78" spans="3:12" ht="15.75">
      <c r="C78" s="241" t="s">
        <v>175</v>
      </c>
    </row>
    <row r="79" spans="3:12" ht="19.5" customHeight="1">
      <c r="C79" s="237" t="s">
        <v>174</v>
      </c>
      <c r="D79" s="492" t="s">
        <v>173</v>
      </c>
      <c r="E79" s="492"/>
      <c r="F79" s="492"/>
      <c r="G79" s="489" t="s">
        <v>172</v>
      </c>
      <c r="H79" s="489"/>
      <c r="I79" s="489"/>
      <c r="J79" s="489" t="s">
        <v>171</v>
      </c>
      <c r="K79" s="489"/>
      <c r="L79" s="489"/>
    </row>
    <row r="80" spans="3:12" ht="47.25" customHeight="1">
      <c r="C80" s="237" t="s">
        <v>170</v>
      </c>
      <c r="D80" s="492" t="s">
        <v>169</v>
      </c>
      <c r="E80" s="492"/>
      <c r="F80" s="492"/>
      <c r="G80" s="489" t="s">
        <v>169</v>
      </c>
      <c r="H80" s="489"/>
      <c r="I80" s="489"/>
      <c r="J80" s="489" t="s">
        <v>169</v>
      </c>
      <c r="K80" s="489"/>
      <c r="L80" s="489"/>
    </row>
    <row r="81" spans="3:12" ht="15.75">
      <c r="C81" s="237" t="s">
        <v>168</v>
      </c>
      <c r="D81" s="236">
        <v>1</v>
      </c>
      <c r="E81" s="235">
        <v>2</v>
      </c>
      <c r="F81" s="235">
        <v>3</v>
      </c>
      <c r="G81" s="235">
        <v>1</v>
      </c>
      <c r="H81" s="235">
        <v>2</v>
      </c>
      <c r="I81" s="235">
        <v>3</v>
      </c>
      <c r="J81" s="235">
        <v>1</v>
      </c>
      <c r="K81" s="235">
        <v>2</v>
      </c>
      <c r="L81" s="235">
        <v>3</v>
      </c>
    </row>
    <row r="82" spans="3:12" ht="15.75">
      <c r="C82" s="240">
        <v>1</v>
      </c>
      <c r="D82" s="239">
        <v>1</v>
      </c>
      <c r="E82" s="235">
        <v>1.05</v>
      </c>
      <c r="F82" s="235">
        <v>1.1000000000000001</v>
      </c>
      <c r="G82" s="238">
        <v>1</v>
      </c>
      <c r="H82" s="235">
        <v>1.04</v>
      </c>
      <c r="I82" s="235">
        <v>1.1100000000000001</v>
      </c>
      <c r="J82" s="238">
        <v>1</v>
      </c>
      <c r="K82" s="235">
        <v>1.04</v>
      </c>
      <c r="L82" s="235">
        <v>1.08</v>
      </c>
    </row>
    <row r="83" spans="3:12" ht="15.75">
      <c r="C83" s="237">
        <v>2</v>
      </c>
      <c r="D83" s="236">
        <v>0.95</v>
      </c>
      <c r="E83" s="238">
        <v>1</v>
      </c>
      <c r="F83" s="235">
        <v>1.05</v>
      </c>
      <c r="G83" s="235">
        <v>0.97</v>
      </c>
      <c r="H83" s="238">
        <v>1</v>
      </c>
      <c r="I83" s="235">
        <v>1.08</v>
      </c>
      <c r="J83" s="235">
        <v>0.96</v>
      </c>
      <c r="K83" s="238">
        <v>1</v>
      </c>
      <c r="L83" s="235">
        <v>1.04</v>
      </c>
    </row>
    <row r="84" spans="3:12" ht="15.75">
      <c r="C84" s="237">
        <v>3</v>
      </c>
      <c r="D84" s="236">
        <v>0.91</v>
      </c>
      <c r="E84" s="235">
        <v>0.95</v>
      </c>
      <c r="F84" s="238">
        <v>1</v>
      </c>
      <c r="G84" s="235">
        <v>0.9</v>
      </c>
      <c r="H84" s="235">
        <v>0.93</v>
      </c>
      <c r="I84" s="238">
        <v>1</v>
      </c>
      <c r="J84" s="235">
        <v>0.92</v>
      </c>
      <c r="K84" s="235">
        <v>0.96</v>
      </c>
      <c r="L84" s="238">
        <v>1</v>
      </c>
    </row>
    <row r="85" spans="3:12" ht="15.75">
      <c r="C85" s="237">
        <v>4</v>
      </c>
      <c r="D85" s="236">
        <v>0.91</v>
      </c>
      <c r="E85" s="235">
        <v>0.95</v>
      </c>
      <c r="F85" s="235">
        <v>1</v>
      </c>
      <c r="G85" s="235">
        <v>0.9</v>
      </c>
      <c r="H85" s="235">
        <v>0.93</v>
      </c>
      <c r="I85" s="235">
        <v>1</v>
      </c>
      <c r="J85" s="235">
        <v>0.92</v>
      </c>
      <c r="K85" s="235">
        <v>0.96</v>
      </c>
      <c r="L85" s="235">
        <v>1</v>
      </c>
    </row>
    <row r="86" spans="3:12" ht="15.75">
      <c r="C86" s="237">
        <v>5</v>
      </c>
      <c r="D86" s="236">
        <v>0.88</v>
      </c>
      <c r="E86" s="235">
        <v>0.92</v>
      </c>
      <c r="F86" s="235">
        <v>0.97</v>
      </c>
      <c r="G86" s="235">
        <v>0.86</v>
      </c>
      <c r="H86" s="235">
        <v>0.89</v>
      </c>
      <c r="I86" s="235">
        <v>0.96</v>
      </c>
      <c r="J86" s="235">
        <v>0.89</v>
      </c>
      <c r="K86" s="235">
        <v>0.92</v>
      </c>
      <c r="L86" s="235">
        <v>0.96</v>
      </c>
    </row>
    <row r="87" spans="3:12" ht="15.75">
      <c r="C87" s="237">
        <v>6</v>
      </c>
      <c r="D87" s="236">
        <v>0.86</v>
      </c>
      <c r="E87" s="235">
        <v>0.9</v>
      </c>
      <c r="F87" s="235">
        <v>0.95</v>
      </c>
      <c r="G87" s="235">
        <v>0.85</v>
      </c>
      <c r="H87" s="235">
        <v>0.88</v>
      </c>
      <c r="I87" s="235">
        <v>0.94</v>
      </c>
      <c r="J87" s="235">
        <v>0.87</v>
      </c>
      <c r="K87" s="235">
        <v>0.9</v>
      </c>
      <c r="L87" s="235">
        <v>0.94</v>
      </c>
    </row>
    <row r="88" spans="3:12" ht="15.75">
      <c r="C88" s="237">
        <v>7</v>
      </c>
      <c r="D88" s="236">
        <v>0.86</v>
      </c>
      <c r="E88" s="235">
        <v>0.9</v>
      </c>
      <c r="F88" s="235">
        <v>0.95</v>
      </c>
      <c r="G88" s="235">
        <v>0.85</v>
      </c>
      <c r="H88" s="235">
        <v>0.88</v>
      </c>
      <c r="I88" s="235">
        <v>0.94</v>
      </c>
      <c r="J88" s="235">
        <v>0.87</v>
      </c>
      <c r="K88" s="235">
        <v>0.9</v>
      </c>
      <c r="L88" s="235">
        <v>0.94</v>
      </c>
    </row>
    <row r="89" spans="3:12" ht="15.75">
      <c r="C89" s="237">
        <v>8</v>
      </c>
      <c r="D89" s="236">
        <v>0.84</v>
      </c>
      <c r="E89" s="235">
        <v>0.88</v>
      </c>
      <c r="F89" s="235">
        <v>0.93</v>
      </c>
      <c r="G89" s="235">
        <v>0.83</v>
      </c>
      <c r="H89" s="235">
        <v>0.86</v>
      </c>
      <c r="I89" s="235">
        <v>0.92</v>
      </c>
      <c r="J89" s="235">
        <v>0.85</v>
      </c>
      <c r="K89" s="235">
        <v>0.88</v>
      </c>
      <c r="L89" s="235">
        <v>0.91</v>
      </c>
    </row>
    <row r="90" spans="3:12" ht="15.75">
      <c r="C90" s="237">
        <v>9</v>
      </c>
      <c r="D90" s="236">
        <v>0.84</v>
      </c>
      <c r="E90" s="235">
        <v>0.88</v>
      </c>
      <c r="F90" s="235">
        <v>0.93</v>
      </c>
      <c r="G90" s="235">
        <v>0.83</v>
      </c>
      <c r="H90" s="235">
        <v>0.86</v>
      </c>
      <c r="I90" s="235">
        <v>0.92</v>
      </c>
      <c r="J90" s="235">
        <v>0.85</v>
      </c>
      <c r="K90" s="235">
        <v>0.88</v>
      </c>
      <c r="L90" s="235">
        <v>0.91</v>
      </c>
    </row>
    <row r="91" spans="3:12" ht="15.75">
      <c r="C91" s="237">
        <v>10</v>
      </c>
      <c r="D91" s="236">
        <v>0.82</v>
      </c>
      <c r="E91" s="235">
        <v>0.86</v>
      </c>
      <c r="F91" s="235">
        <v>0.91</v>
      </c>
      <c r="G91" s="235">
        <v>0.81</v>
      </c>
      <c r="H91" s="235">
        <v>0.84</v>
      </c>
      <c r="I91" s="235">
        <v>0.9</v>
      </c>
      <c r="J91" s="235">
        <v>0.82</v>
      </c>
      <c r="K91" s="235">
        <v>0.86</v>
      </c>
      <c r="L91" s="235">
        <v>0.89</v>
      </c>
    </row>
    <row r="92" spans="3:12" ht="15.75">
      <c r="C92" s="237">
        <v>11</v>
      </c>
      <c r="D92" s="236">
        <v>0.82</v>
      </c>
      <c r="E92" s="235">
        <v>0.86</v>
      </c>
      <c r="F92" s="235">
        <v>0.91</v>
      </c>
      <c r="G92" s="235">
        <v>0.81</v>
      </c>
      <c r="H92" s="235">
        <v>0.84</v>
      </c>
      <c r="I92" s="235">
        <v>0.9</v>
      </c>
      <c r="J92" s="235">
        <v>0.82</v>
      </c>
      <c r="K92" s="235">
        <v>0.86</v>
      </c>
      <c r="L92" s="235">
        <v>0.89</v>
      </c>
    </row>
  </sheetData>
  <mergeCells count="13">
    <mergeCell ref="D47:F47"/>
    <mergeCell ref="D63:F63"/>
    <mergeCell ref="G79:I79"/>
    <mergeCell ref="J79:L79"/>
    <mergeCell ref="D80:F80"/>
    <mergeCell ref="G80:I80"/>
    <mergeCell ref="J80:L80"/>
    <mergeCell ref="D79:F79"/>
    <mergeCell ref="R2:W2"/>
    <mergeCell ref="X2:AC2"/>
    <mergeCell ref="D31:E31"/>
    <mergeCell ref="F31:G31"/>
    <mergeCell ref="H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defaultColWidth="8.85546875" defaultRowHeight="15"/>
  <cols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>
      <c r="A13" s="29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>
      <c r="A14" s="29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>
      <c r="A15" s="29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>
      <c r="A16" s="29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>
      <c r="A17" s="29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>
      <c r="A18" s="29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>
      <c r="A19" s="29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>
      <c r="A20" s="29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>
      <c r="A21" s="29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>
      <c r="A22" s="29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>
      <c r="A23" s="29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>
      <c r="A24" s="29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>
      <c r="A25" s="29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>
      <c r="A26" s="29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>
      <c r="A27" s="29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>
      <c r="A28" s="29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>
      <c r="A29" s="29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>
      <c r="A30" s="29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>
      <c r="A31" s="29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>
      <c r="A32" s="29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>
      <c r="A33" s="29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>
      <c r="A34" s="29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>
      <c r="A35" s="29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>
      <c r="A36" s="29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>
      <c r="A37" s="29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>
      <c r="A38" s="29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>
      <c r="A39" s="29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>
      <c r="A40" s="29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>
      <c r="A41" s="29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>
      <c r="A42" s="29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>
      <c r="A43" s="29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>
      <c r="A44" s="29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>
      <c r="A45" s="29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>
      <c r="A46" s="29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>
      <c r="A47" s="29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>
      <c r="A48" s="29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>
      <c r="A49" s="29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>
      <c r="A50" s="29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>
      <c r="A51" s="29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>
      <c r="A52" s="29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>
      <c r="A53" s="29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>
      <c r="A54" s="29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>
      <c r="A55" s="29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>
      <c r="A56" s="29" t="s">
        <v>53</v>
      </c>
      <c r="B56" s="31" t="s">
        <v>150</v>
      </c>
      <c r="C56" s="30">
        <f t="shared" si="0"/>
        <v>167.87847029170652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8.3904246534265425E-2</v>
      </c>
      <c r="F57" s="40">
        <v>8.8938971812380391E-2</v>
      </c>
      <c r="G57" s="40">
        <v>0.23454302253681802</v>
      </c>
    </row>
    <row r="58" spans="1:7" ht="48">
      <c r="A58" s="33" t="s">
        <v>55</v>
      </c>
      <c r="B58" s="31">
        <v>10</v>
      </c>
      <c r="C58" s="31"/>
      <c r="D58" s="11"/>
      <c r="E58" s="34">
        <v>29.796454574477206</v>
      </c>
      <c r="F58" s="41">
        <v>28.669077126470391</v>
      </c>
      <c r="G58" s="42">
        <v>10</v>
      </c>
    </row>
    <row r="59" spans="1:7" ht="48">
      <c r="A59" s="33" t="s">
        <v>56</v>
      </c>
      <c r="B59" s="31">
        <v>35.119999999999997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17.877872744686321</v>
      </c>
      <c r="F60" s="39">
        <v>17.201446275882233</v>
      </c>
      <c r="G60" s="39">
        <v>6</v>
      </c>
    </row>
    <row r="62" spans="1:7" ht="48.75" thickBot="1">
      <c r="A62" s="5" t="s">
        <v>56</v>
      </c>
      <c r="B62">
        <f>B59</f>
        <v>35.119999999999997</v>
      </c>
    </row>
    <row r="63" spans="1:7">
      <c r="A63" s="16" t="s">
        <v>64</v>
      </c>
      <c r="B63" s="17">
        <f>AVERAGE(B11:B50)</f>
        <v>29.796454574477206</v>
      </c>
      <c r="C63" s="17"/>
    </row>
    <row r="64" spans="1:7">
      <c r="A64" s="16" t="s">
        <v>65</v>
      </c>
      <c r="B64" s="18">
        <f>AVERAGE(B16:B45)</f>
        <v>28.669077126470391</v>
      </c>
      <c r="C64" s="18"/>
    </row>
    <row r="65" spans="1:7">
      <c r="A65" s="16" t="s">
        <v>66</v>
      </c>
      <c r="B65" s="18">
        <f>AVERAGE(B22:B40)</f>
        <v>28.72771406035336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25">
        <v>19.25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2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5.75" thickBot="1">
      <c r="A75" s="27" t="s">
        <v>59</v>
      </c>
      <c r="B75" s="22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5.75" thickBot="1">
      <c r="A76" s="27" t="s">
        <v>60</v>
      </c>
      <c r="B76" s="22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5.75" thickBot="1">
      <c r="A77" s="27" t="s">
        <v>61</v>
      </c>
      <c r="B77" s="22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5.75" thickBot="1">
      <c r="A78" s="27" t="s">
        <v>62</v>
      </c>
      <c r="B78" s="22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5.75" thickBot="1">
      <c r="A79" s="27" t="s">
        <v>63</v>
      </c>
      <c r="B79" s="22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5.75" thickBot="1">
      <c r="A80" s="29" t="s">
        <v>11</v>
      </c>
      <c r="B80" s="22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5.75" thickBot="1">
      <c r="A81" s="29" t="s">
        <v>12</v>
      </c>
      <c r="B81" s="22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5.75" thickBot="1">
      <c r="A82" s="29" t="s">
        <v>13</v>
      </c>
      <c r="B82" s="22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5.75" thickBot="1">
      <c r="A83" s="29" t="s">
        <v>14</v>
      </c>
      <c r="B83" s="22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5.75" thickBot="1">
      <c r="A84" s="29" t="s">
        <v>15</v>
      </c>
      <c r="B84" s="22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5.75" thickBot="1">
      <c r="A85" s="29" t="s">
        <v>16</v>
      </c>
      <c r="B85" s="22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5.75" thickBot="1">
      <c r="A86" s="29" t="s">
        <v>17</v>
      </c>
      <c r="B86" s="22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5.75" thickBot="1">
      <c r="A87" s="29" t="s">
        <v>18</v>
      </c>
      <c r="B87" s="22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5.75" thickBot="1">
      <c r="A88" s="29" t="s">
        <v>19</v>
      </c>
      <c r="B88" s="22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5.75" thickBot="1">
      <c r="A89" s="29" t="s">
        <v>20</v>
      </c>
      <c r="B89" s="22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5.75" thickBot="1">
      <c r="A90" s="29" t="s">
        <v>21</v>
      </c>
      <c r="B90" s="22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5.75" thickBot="1">
      <c r="A91" s="29" t="s">
        <v>22</v>
      </c>
      <c r="B91" s="22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5.75" thickBot="1">
      <c r="A92" s="29" t="s">
        <v>23</v>
      </c>
      <c r="B92" s="22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5.75" thickBot="1">
      <c r="A93" s="29" t="s">
        <v>24</v>
      </c>
      <c r="B93" s="22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5.75" thickBot="1">
      <c r="A94" s="29" t="s">
        <v>25</v>
      </c>
      <c r="B94" s="22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5.75" thickBot="1">
      <c r="A95" s="29" t="s">
        <v>26</v>
      </c>
      <c r="B95" s="22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5.75" thickBot="1">
      <c r="A96" s="29" t="s">
        <v>27</v>
      </c>
      <c r="B96" s="22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5.75" thickBot="1">
      <c r="A97" s="29" t="s">
        <v>28</v>
      </c>
      <c r="B97" s="22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5.75" thickBot="1">
      <c r="A98" s="29" t="s">
        <v>29</v>
      </c>
      <c r="B98" s="22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5.75" thickBot="1">
      <c r="A99" s="29" t="s">
        <v>30</v>
      </c>
      <c r="B99" s="22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5.75" thickBot="1">
      <c r="A100" s="29" t="s">
        <v>31</v>
      </c>
      <c r="B100" s="22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5.75" thickBot="1">
      <c r="A101" s="29" t="s">
        <v>32</v>
      </c>
      <c r="B101" s="22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5.75" thickBot="1">
      <c r="A102" s="29" t="s">
        <v>33</v>
      </c>
      <c r="B102" s="22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5.75" thickBot="1">
      <c r="A103" s="29" t="s">
        <v>34</v>
      </c>
      <c r="B103" s="22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5.75" thickBot="1">
      <c r="A104" s="29" t="s">
        <v>35</v>
      </c>
      <c r="B104" s="22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5.75" thickBot="1">
      <c r="A105" s="29" t="s">
        <v>36</v>
      </c>
      <c r="B105" s="22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5.75" thickBot="1">
      <c r="A106" s="29" t="s">
        <v>37</v>
      </c>
      <c r="B106" s="22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5.75" thickBot="1">
      <c r="A107" s="29" t="s">
        <v>38</v>
      </c>
      <c r="B107" s="22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5.75" thickBot="1">
      <c r="A108" s="29" t="s">
        <v>39</v>
      </c>
      <c r="B108" s="22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5.75" thickBot="1">
      <c r="A109" s="29" t="s">
        <v>40</v>
      </c>
      <c r="B109" s="22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5.75" thickBot="1">
      <c r="A110" s="29" t="s">
        <v>41</v>
      </c>
      <c r="B110" s="22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5.75" thickBot="1">
      <c r="A111" s="29" t="s">
        <v>42</v>
      </c>
      <c r="B111" s="22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5.75" thickBot="1">
      <c r="A112" s="29" t="s">
        <v>43</v>
      </c>
      <c r="B112" s="22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5.75" thickBot="1">
      <c r="A113" s="29" t="s">
        <v>44</v>
      </c>
      <c r="B113" s="22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5.75" thickBot="1">
      <c r="A114" s="29" t="s">
        <v>45</v>
      </c>
      <c r="B114" s="22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5.75" thickBot="1">
      <c r="A115" s="29" t="s">
        <v>46</v>
      </c>
      <c r="B115" s="22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5.75" thickBot="1">
      <c r="A116" s="29" t="s">
        <v>47</v>
      </c>
      <c r="B116" s="22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5.75" thickBot="1">
      <c r="A117" s="29" t="s">
        <v>48</v>
      </c>
      <c r="B117" s="22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5.75" thickBot="1">
      <c r="A118" s="29" t="s">
        <v>49</v>
      </c>
      <c r="B118" s="22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5.75" thickBot="1">
      <c r="A119" s="29" t="s">
        <v>50</v>
      </c>
      <c r="B119" s="22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5.75" thickBot="1">
      <c r="A120" s="29" t="s">
        <v>51</v>
      </c>
      <c r="B120" s="22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5.75" thickBot="1">
      <c r="A121" s="29" t="s">
        <v>52</v>
      </c>
      <c r="B121" s="22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5.75" thickBot="1">
      <c r="A122" s="29" t="s">
        <v>53</v>
      </c>
      <c r="B122" s="22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>
      <c r="A123" s="29" t="s">
        <v>53</v>
      </c>
      <c r="B123" s="29" t="s">
        <v>151</v>
      </c>
      <c r="C123" s="30">
        <f t="shared" si="1"/>
        <v>147.1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7.1723506068108317E-2</v>
      </c>
      <c r="F124" s="40">
        <v>7.4592450330820126E-2</v>
      </c>
      <c r="G124" s="40">
        <v>0.16413324985491584</v>
      </c>
    </row>
    <row r="125" spans="1:7" ht="48">
      <c r="A125" s="33" t="s">
        <v>55</v>
      </c>
      <c r="B125" s="29">
        <v>34.200000000000003</v>
      </c>
      <c r="C125" s="29"/>
      <c r="D125" s="11"/>
      <c r="E125" s="159">
        <v>57.07950000000001</v>
      </c>
      <c r="F125" s="41">
        <v>55.964000000000006</v>
      </c>
      <c r="G125" s="42">
        <v>34.200000000000003</v>
      </c>
    </row>
    <row r="126" spans="1:7" ht="48">
      <c r="A126" s="33" t="s">
        <v>56</v>
      </c>
      <c r="B126" s="29">
        <v>54.4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20.52</v>
      </c>
      <c r="C127" s="29"/>
      <c r="D127" s="11"/>
      <c r="E127" s="159">
        <v>34.247700000000002</v>
      </c>
      <c r="F127" s="39">
        <v>33.578400000000002</v>
      </c>
      <c r="G127" s="39">
        <v>20.52</v>
      </c>
    </row>
    <row r="129" spans="1:7" ht="48.75" thickBot="1">
      <c r="A129" s="5" t="s">
        <v>56</v>
      </c>
      <c r="B129">
        <f>B126</f>
        <v>54.4</v>
      </c>
    </row>
    <row r="130" spans="1:7">
      <c r="A130" s="16" t="s">
        <v>64</v>
      </c>
      <c r="B130" s="17">
        <f>AVERAGE(B78:B117)</f>
        <v>57.07950000000001</v>
      </c>
      <c r="C130" s="17"/>
    </row>
    <row r="131" spans="1:7">
      <c r="A131" s="16" t="s">
        <v>65</v>
      </c>
      <c r="B131" s="18">
        <f>AVERAGE(B83:B112)</f>
        <v>55.964000000000006</v>
      </c>
      <c r="C131" s="18"/>
    </row>
    <row r="132" spans="1:7">
      <c r="A132" s="16" t="s">
        <v>66</v>
      </c>
      <c r="B132" s="18">
        <f>AVERAGE(B89:B107)</f>
        <v>55.285789473684211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63">
        <v>0.21544843018771856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63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63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63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63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63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63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63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63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63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63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63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63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63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63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63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>
      <c r="A220" s="29" t="s">
        <v>20</v>
      </c>
      <c r="B220" s="163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>
      <c r="A221" s="29" t="s">
        <v>21</v>
      </c>
      <c r="B221" s="163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>
      <c r="A222" s="29" t="s">
        <v>22</v>
      </c>
      <c r="B222" s="163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>
      <c r="A223" s="29" t="s">
        <v>23</v>
      </c>
      <c r="B223" s="163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>
      <c r="A224" s="29" t="s">
        <v>24</v>
      </c>
      <c r="B224" s="163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>
      <c r="A225" s="29" t="s">
        <v>25</v>
      </c>
      <c r="B225" s="163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>
      <c r="A226" s="29" t="s">
        <v>26</v>
      </c>
      <c r="B226" s="163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>
      <c r="A227" s="29" t="s">
        <v>27</v>
      </c>
      <c r="B227" s="163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>
      <c r="A228" s="29" t="s">
        <v>28</v>
      </c>
      <c r="B228" s="163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>
      <c r="A229" s="29" t="s">
        <v>29</v>
      </c>
      <c r="B229" s="163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>
      <c r="A230" s="29" t="s">
        <v>30</v>
      </c>
      <c r="B230" s="163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>
      <c r="A231" s="29" t="s">
        <v>31</v>
      </c>
      <c r="B231" s="163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>
      <c r="A232" s="29" t="s">
        <v>32</v>
      </c>
      <c r="B232" s="163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>
      <c r="A233" s="29" t="s">
        <v>33</v>
      </c>
      <c r="B233" s="163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>
      <c r="A234" s="29" t="s">
        <v>34</v>
      </c>
      <c r="B234" s="163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>
      <c r="A235" s="29" t="s">
        <v>35</v>
      </c>
      <c r="B235" s="163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>
      <c r="A236" s="29" t="s">
        <v>36</v>
      </c>
      <c r="B236" s="163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>
      <c r="A237" s="29" t="s">
        <v>37</v>
      </c>
      <c r="B237" s="163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>
      <c r="A238" s="29" t="s">
        <v>38</v>
      </c>
      <c r="B238" s="163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>
      <c r="A239" s="29" t="s">
        <v>39</v>
      </c>
      <c r="B239" s="163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>
      <c r="A240" s="29" t="s">
        <v>40</v>
      </c>
      <c r="B240" s="163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>
      <c r="A241" s="29" t="s">
        <v>41</v>
      </c>
      <c r="B241" s="163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>
      <c r="A242" s="29" t="s">
        <v>42</v>
      </c>
      <c r="B242" s="163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>
      <c r="A243" s="29" t="s">
        <v>43</v>
      </c>
      <c r="B243" s="163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>
      <c r="A244" s="29" t="s">
        <v>44</v>
      </c>
      <c r="B244" s="163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>
      <c r="A245" s="29" t="s">
        <v>45</v>
      </c>
      <c r="B245" s="163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>
      <c r="A246" s="29" t="s">
        <v>46</v>
      </c>
      <c r="B246" s="163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>
      <c r="A247" s="29" t="s">
        <v>47</v>
      </c>
      <c r="B247" s="163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>
      <c r="A248" s="29" t="s">
        <v>48</v>
      </c>
      <c r="B248" s="163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>
      <c r="A249" s="29" t="s">
        <v>49</v>
      </c>
      <c r="B249" s="163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>
      <c r="A250" s="29" t="s">
        <v>50</v>
      </c>
      <c r="B250" s="163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>
      <c r="A251" s="29" t="s">
        <v>51</v>
      </c>
      <c r="B251" s="163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>
      <c r="A252" s="29" t="s">
        <v>52</v>
      </c>
      <c r="B252" s="163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>
      <c r="A253" s="29" t="s">
        <v>53</v>
      </c>
      <c r="B253" s="154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>
      <c r="A254" s="29" t="s">
        <v>53</v>
      </c>
      <c r="B254" s="29" t="s">
        <v>152</v>
      </c>
      <c r="C254" s="30">
        <f t="shared" si="4"/>
        <v>34.929148629148628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8.9256839205172647E-2</v>
      </c>
      <c r="F255" s="40">
        <v>9.9947328162575164E-2</v>
      </c>
      <c r="G255" s="40">
        <v>4.7384945580582462E-2</v>
      </c>
    </row>
    <row r="256" spans="1:7" ht="48">
      <c r="A256" s="33" t="s">
        <v>55</v>
      </c>
      <c r="B256" s="29">
        <v>4.8</v>
      </c>
      <c r="C256" s="29"/>
      <c r="D256" s="58"/>
      <c r="E256" s="34">
        <v>2.8740548033894604</v>
      </c>
      <c r="F256" s="41">
        <v>2.5915908635161005</v>
      </c>
      <c r="G256" s="42">
        <v>4.8</v>
      </c>
    </row>
    <row r="257" spans="1:7" ht="48">
      <c r="A257" s="33" t="s">
        <v>56</v>
      </c>
      <c r="B257" s="29">
        <v>4.87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1.7244328820336763</v>
      </c>
      <c r="F258" s="39">
        <v>1.5549545181096602</v>
      </c>
      <c r="G258" s="39">
        <v>2.88</v>
      </c>
    </row>
    <row r="261" spans="1:7">
      <c r="A261" s="16" t="s">
        <v>64</v>
      </c>
      <c r="B261" s="17">
        <f>AVERAGE(B209:B248)</f>
        <v>2.8740548033894604</v>
      </c>
      <c r="C261" s="17"/>
    </row>
    <row r="262" spans="1:7">
      <c r="A262" s="16" t="s">
        <v>65</v>
      </c>
      <c r="B262" s="18">
        <f>AVERAGE(B214:B243)</f>
        <v>2.5915908635161005</v>
      </c>
      <c r="C262" s="18"/>
    </row>
    <row r="263" spans="1:7">
      <c r="A263" s="16" t="s">
        <v>66</v>
      </c>
      <c r="B263" s="18">
        <f>AVERAGE(B220:B238)</f>
        <v>2.5058874222708973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-2.9004595003036759E-2</v>
      </c>
      <c r="F2" s="19">
        <f>(1-F57)^(1/3)-1</f>
        <v>-3.140750513468793E-2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>
      <c r="A13" s="29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>
      <c r="A14" s="29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>
      <c r="A15" s="29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>
      <c r="A16" s="29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>
      <c r="A17" s="29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>
      <c r="A18" s="29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>
      <c r="A19" s="29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>
      <c r="A20" s="29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>
      <c r="A21" s="29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>
      <c r="A22" s="29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>
      <c r="A23" s="29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>
      <c r="A24" s="29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>
      <c r="A25" s="29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>
      <c r="A26" s="29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>
      <c r="A27" s="29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>
      <c r="A28" s="29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>
      <c r="A29" s="29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>
      <c r="A30" s="29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>
      <c r="A31" s="29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>
      <c r="A32" s="29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>
      <c r="A33" s="29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>
      <c r="A34" s="29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>
      <c r="A35" s="29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>
      <c r="A36" s="29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>
      <c r="A37" s="29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>
      <c r="A38" s="29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>
      <c r="A39" s="29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>
      <c r="A40" s="29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>
      <c r="A41" s="29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>
      <c r="A42" s="29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>
      <c r="A43" s="29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>
      <c r="A44" s="29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>
      <c r="A45" s="29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>
      <c r="A46" s="29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>
      <c r="A47" s="29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>
      <c r="A48" s="29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>
      <c r="A49" s="29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>
      <c r="A50" s="29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>
      <c r="A51" s="29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>
      <c r="A52" s="29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>
      <c r="A53" s="29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>
      <c r="A54" s="29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>
      <c r="A55" s="29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>
      <c r="A56" s="29" t="s">
        <v>53</v>
      </c>
      <c r="B56" s="31" t="s">
        <v>153</v>
      </c>
      <c r="C56" s="30">
        <f t="shared" si="0"/>
        <v>225.00875972004224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8.4514386010269518E-2</v>
      </c>
      <c r="F57" s="40">
        <v>9.1294202616301667E-2</v>
      </c>
      <c r="G57" s="40">
        <v>0.16908712083876984</v>
      </c>
    </row>
    <row r="58" spans="1:7" ht="48">
      <c r="A58" s="33" t="s">
        <v>55</v>
      </c>
      <c r="B58" s="31">
        <v>10</v>
      </c>
      <c r="C58" s="31"/>
      <c r="D58" s="11"/>
      <c r="E58" s="34">
        <v>18.668492018750527</v>
      </c>
      <c r="F58" s="41">
        <v>17.63736228967451</v>
      </c>
      <c r="G58" s="42">
        <v>10</v>
      </c>
    </row>
    <row r="59" spans="1:7" ht="48">
      <c r="A59" s="33" t="s">
        <v>56</v>
      </c>
      <c r="B59" s="31">
        <v>26.7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11.201095211250315</v>
      </c>
      <c r="F60" s="39">
        <v>10.582417373804706</v>
      </c>
      <c r="G60" s="39">
        <v>6</v>
      </c>
    </row>
    <row r="62" spans="1:7" ht="48.75" thickBot="1">
      <c r="A62" s="5" t="s">
        <v>56</v>
      </c>
      <c r="B62">
        <f>B59</f>
        <v>26.7</v>
      </c>
    </row>
    <row r="63" spans="1:7">
      <c r="A63" s="16" t="s">
        <v>64</v>
      </c>
      <c r="B63" s="17">
        <f>AVERAGE(B11:B50)</f>
        <v>18.668492018750527</v>
      </c>
      <c r="C63" s="17"/>
    </row>
    <row r="64" spans="1:7">
      <c r="A64" s="16" t="s">
        <v>65</v>
      </c>
      <c r="B64" s="18">
        <f>AVERAGE(B16:B45)</f>
        <v>17.63736228967451</v>
      </c>
      <c r="C64" s="18"/>
    </row>
    <row r="65" spans="1:7">
      <c r="A65" s="16" t="s">
        <v>66</v>
      </c>
      <c r="B65" s="18">
        <f>AVERAGE(B22:B40)</f>
        <v>17.309557570939365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11.868843232621824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153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>
      <c r="A75" s="27" t="s">
        <v>59</v>
      </c>
      <c r="B75" s="153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>
      <c r="A76" s="27" t="s">
        <v>60</v>
      </c>
      <c r="B76" s="153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>
      <c r="A77" s="27" t="s">
        <v>61</v>
      </c>
      <c r="B77" s="153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>
      <c r="A78" s="27" t="s">
        <v>62</v>
      </c>
      <c r="B78" s="153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>
      <c r="A79" s="27" t="s">
        <v>63</v>
      </c>
      <c r="B79" s="153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>
      <c r="A80" s="29" t="s">
        <v>11</v>
      </c>
      <c r="B80" s="153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>
      <c r="A81" s="29" t="s">
        <v>12</v>
      </c>
      <c r="B81" s="153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>
      <c r="A82" s="29" t="s">
        <v>13</v>
      </c>
      <c r="B82" s="153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>
      <c r="A83" s="29" t="s">
        <v>14</v>
      </c>
      <c r="B83" s="153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>
      <c r="A84" s="29" t="s">
        <v>15</v>
      </c>
      <c r="B84" s="153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>
      <c r="A85" s="29" t="s">
        <v>16</v>
      </c>
      <c r="B85" s="153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>
      <c r="A86" s="29" t="s">
        <v>17</v>
      </c>
      <c r="B86" s="153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>
      <c r="A87" s="29" t="s">
        <v>18</v>
      </c>
      <c r="B87" s="153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>
      <c r="A88" s="29" t="s">
        <v>19</v>
      </c>
      <c r="B88" s="153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>
      <c r="A89" s="29" t="s">
        <v>20</v>
      </c>
      <c r="B89" s="153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>
      <c r="A90" s="29" t="s">
        <v>21</v>
      </c>
      <c r="B90" s="153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>
      <c r="A91" s="29" t="s">
        <v>22</v>
      </c>
      <c r="B91" s="153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>
      <c r="A92" s="29" t="s">
        <v>23</v>
      </c>
      <c r="B92" s="153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>
      <c r="A93" s="29" t="s">
        <v>24</v>
      </c>
      <c r="B93" s="153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>
      <c r="A94" s="29" t="s">
        <v>25</v>
      </c>
      <c r="B94" s="153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>
      <c r="A95" s="29" t="s">
        <v>26</v>
      </c>
      <c r="B95" s="153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>
      <c r="A96" s="29" t="s">
        <v>27</v>
      </c>
      <c r="B96" s="153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>
      <c r="A97" s="29" t="s">
        <v>28</v>
      </c>
      <c r="B97" s="153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>
      <c r="A98" s="29" t="s">
        <v>29</v>
      </c>
      <c r="B98" s="153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>
      <c r="A99" s="29" t="s">
        <v>30</v>
      </c>
      <c r="B99" s="153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>
      <c r="A100" s="29" t="s">
        <v>31</v>
      </c>
      <c r="B100" s="153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>
      <c r="A101" s="29" t="s">
        <v>32</v>
      </c>
      <c r="B101" s="153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>
      <c r="A102" s="29" t="s">
        <v>33</v>
      </c>
      <c r="B102" s="153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>
      <c r="A103" s="29" t="s">
        <v>34</v>
      </c>
      <c r="B103" s="153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>
      <c r="A104" s="29" t="s">
        <v>35</v>
      </c>
      <c r="B104" s="153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>
      <c r="A105" s="29" t="s">
        <v>36</v>
      </c>
      <c r="B105" s="153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>
      <c r="A106" s="29" t="s">
        <v>37</v>
      </c>
      <c r="B106" s="153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>
      <c r="A107" s="29" t="s">
        <v>38</v>
      </c>
      <c r="B107" s="153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>
      <c r="A108" s="29" t="s">
        <v>39</v>
      </c>
      <c r="B108" s="153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>
      <c r="A109" s="29" t="s">
        <v>40</v>
      </c>
      <c r="B109" s="153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>
      <c r="A110" s="29" t="s">
        <v>41</v>
      </c>
      <c r="B110" s="153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>
      <c r="A111" s="29" t="s">
        <v>42</v>
      </c>
      <c r="B111" s="153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>
      <c r="A112" s="29" t="s">
        <v>43</v>
      </c>
      <c r="B112" s="153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>
      <c r="A113" s="29" t="s">
        <v>44</v>
      </c>
      <c r="B113" s="153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>
      <c r="A114" s="29" t="s">
        <v>45</v>
      </c>
      <c r="B114" s="153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>
      <c r="A115" s="29" t="s">
        <v>46</v>
      </c>
      <c r="B115" s="153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>
      <c r="A116" s="29" t="s">
        <v>47</v>
      </c>
      <c r="B116" s="153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>
      <c r="A117" s="29" t="s">
        <v>48</v>
      </c>
      <c r="B117" s="153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>
      <c r="A118" s="29" t="s">
        <v>49</v>
      </c>
      <c r="B118" s="153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>
      <c r="A119" s="29" t="s">
        <v>50</v>
      </c>
      <c r="B119" s="153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>
      <c r="A120" s="29" t="s">
        <v>51</v>
      </c>
      <c r="B120" s="153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>
      <c r="A121" s="29" t="s">
        <v>52</v>
      </c>
      <c r="B121" s="153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>
      <c r="A122" s="29" t="s">
        <v>53</v>
      </c>
      <c r="B122" s="153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>
      <c r="A123" s="29" t="s">
        <v>53</v>
      </c>
      <c r="B123" s="29" t="s">
        <v>154</v>
      </c>
      <c r="C123" s="30">
        <f t="shared" si="1"/>
        <v>176.80472207971232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7.1840241791554071E-2</v>
      </c>
      <c r="F124" s="40">
        <v>7.5294273026897174E-2</v>
      </c>
      <c r="G124" s="40">
        <v>0.19230191153729234</v>
      </c>
    </row>
    <row r="125" spans="1:7" ht="48">
      <c r="A125" s="33" t="s">
        <v>55</v>
      </c>
      <c r="B125" s="29">
        <v>27.5</v>
      </c>
      <c r="C125" s="29"/>
      <c r="D125" s="11"/>
      <c r="E125" s="34">
        <v>52.731267634028406</v>
      </c>
      <c r="F125" s="41">
        <v>51.564158810591032</v>
      </c>
      <c r="G125" s="42">
        <v>27.5</v>
      </c>
    </row>
    <row r="126" spans="1:7" ht="48">
      <c r="A126" s="33" t="s">
        <v>56</v>
      </c>
      <c r="B126" s="29">
        <v>56.3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31.638760580417042</v>
      </c>
      <c r="F127" s="39">
        <v>30.938495286354616</v>
      </c>
      <c r="G127" s="39">
        <v>16.5</v>
      </c>
    </row>
    <row r="129" spans="1:7" ht="48.75" thickBot="1">
      <c r="A129" s="5" t="s">
        <v>56</v>
      </c>
      <c r="B129">
        <f>B126</f>
        <v>56.3</v>
      </c>
    </row>
    <row r="130" spans="1:7">
      <c r="A130" s="16" t="s">
        <v>64</v>
      </c>
      <c r="B130" s="17">
        <f>AVERAGE(B78:B117)</f>
        <v>52.731267634028406</v>
      </c>
      <c r="C130" s="17"/>
    </row>
    <row r="131" spans="1:7">
      <c r="A131" s="16" t="s">
        <v>65</v>
      </c>
      <c r="B131" s="18">
        <f>AVERAGE(B83:B112)</f>
        <v>51.564158810591032</v>
      </c>
      <c r="C131" s="18"/>
    </row>
    <row r="132" spans="1:7">
      <c r="A132" s="16" t="s">
        <v>66</v>
      </c>
      <c r="B132" s="18">
        <f>AVERAGE(B89:B107)</f>
        <v>51.462511997661224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27">
        <v>4.0604805086512402E-2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2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2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2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2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2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2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2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2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2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2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2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2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2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2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2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2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5.75" thickBot="1">
      <c r="A155" s="3" t="s">
        <v>21</v>
      </c>
      <c r="B155" s="22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5.75" thickBot="1">
      <c r="A156" s="3" t="s">
        <v>22</v>
      </c>
      <c r="B156" s="22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5.75" thickBot="1">
      <c r="A157" s="3" t="s">
        <v>23</v>
      </c>
      <c r="B157" s="22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5.75" thickBot="1">
      <c r="A158" s="3" t="s">
        <v>24</v>
      </c>
      <c r="B158" s="22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5.75" thickBot="1">
      <c r="A159" s="3" t="s">
        <v>25</v>
      </c>
      <c r="B159" s="22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5.75" thickBot="1">
      <c r="A160" s="3" t="s">
        <v>26</v>
      </c>
      <c r="B160" s="22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5.75" thickBot="1">
      <c r="A161" s="3" t="s">
        <v>27</v>
      </c>
      <c r="B161" s="22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5.75" thickBot="1">
      <c r="A162" s="3" t="s">
        <v>28</v>
      </c>
      <c r="B162" s="22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5.75" thickBot="1">
      <c r="A163" s="3" t="s">
        <v>29</v>
      </c>
      <c r="B163" s="22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5.75" thickBot="1">
      <c r="A164" s="3" t="s">
        <v>30</v>
      </c>
      <c r="B164" s="22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5.75" thickBot="1">
      <c r="A165" s="3" t="s">
        <v>31</v>
      </c>
      <c r="B165" s="22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5.75" thickBot="1">
      <c r="A166" s="3" t="s">
        <v>32</v>
      </c>
      <c r="B166" s="22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5.75" thickBot="1">
      <c r="A167" s="3" t="s">
        <v>33</v>
      </c>
      <c r="B167" s="22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5.75" thickBot="1">
      <c r="A168" s="3" t="s">
        <v>34</v>
      </c>
      <c r="B168" s="22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5.75" thickBot="1">
      <c r="A169" s="3" t="s">
        <v>35</v>
      </c>
      <c r="B169" s="22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5.75" thickBot="1">
      <c r="A170" s="3" t="s">
        <v>36</v>
      </c>
      <c r="B170" s="22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5.75" thickBot="1">
      <c r="A171" s="3" t="s">
        <v>37</v>
      </c>
      <c r="B171" s="22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5.75" thickBot="1">
      <c r="A172" s="3" t="s">
        <v>38</v>
      </c>
      <c r="B172" s="22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5.75" thickBot="1">
      <c r="A173" s="3" t="s">
        <v>39</v>
      </c>
      <c r="B173" s="22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5.75" thickBot="1">
      <c r="A174" s="3" t="s">
        <v>40</v>
      </c>
      <c r="B174" s="22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5.75" thickBot="1">
      <c r="A175" s="3" t="s">
        <v>41</v>
      </c>
      <c r="B175" s="22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5.75" thickBot="1">
      <c r="A176" s="3" t="s">
        <v>42</v>
      </c>
      <c r="B176" s="22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5.75" thickBot="1">
      <c r="A177" s="3" t="s">
        <v>43</v>
      </c>
      <c r="B177" s="22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5.75" thickBot="1">
      <c r="A178" s="3" t="s">
        <v>44</v>
      </c>
      <c r="B178" s="22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5.75" thickBot="1">
      <c r="A179" s="3" t="s">
        <v>45</v>
      </c>
      <c r="B179" s="22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5.75" thickBot="1">
      <c r="A180" s="3" t="s">
        <v>46</v>
      </c>
      <c r="B180" s="22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5.75" thickBot="1">
      <c r="A181" s="3" t="s">
        <v>47</v>
      </c>
      <c r="B181" s="22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5.75" thickBot="1">
      <c r="A182" s="3" t="s">
        <v>48</v>
      </c>
      <c r="B182" s="22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5.75" thickBot="1">
      <c r="A183" s="3" t="s">
        <v>49</v>
      </c>
      <c r="B183" s="22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5.75" thickBot="1">
      <c r="A184" s="3" t="s">
        <v>50</v>
      </c>
      <c r="B184" s="22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5.75" thickBot="1">
      <c r="A185" s="3" t="s">
        <v>51</v>
      </c>
      <c r="B185" s="22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5.75" thickBot="1">
      <c r="A186" s="3" t="s">
        <v>52</v>
      </c>
      <c r="B186" s="22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5.75" thickBot="1">
      <c r="A187" s="3" t="s">
        <v>53</v>
      </c>
      <c r="B187" s="22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5.75" thickBot="1">
      <c r="A188" s="3" t="s">
        <v>53</v>
      </c>
      <c r="B188" s="22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48.75" thickBot="1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48.75" thickBot="1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>
      <c r="A195" s="16" t="s">
        <v>64</v>
      </c>
      <c r="B195" s="17">
        <f>AVERAGE(B143:B182)</f>
        <v>0.29069049275141262</v>
      </c>
      <c r="C195" s="17"/>
    </row>
    <row r="196" spans="1:7">
      <c r="A196" s="16" t="s">
        <v>65</v>
      </c>
      <c r="B196" s="18">
        <f>AVERAGE(B148:B177)</f>
        <v>0.26589416976860503</v>
      </c>
      <c r="C196" s="18"/>
    </row>
    <row r="197" spans="1:7">
      <c r="A197" s="16" t="s">
        <v>66</v>
      </c>
      <c r="B197" s="18">
        <f>AVERAGE(B154:B172)</f>
        <v>0.25900698333776812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0.11356773115120901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9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9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9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>
      <c r="A222" s="29" t="s">
        <v>22</v>
      </c>
      <c r="B222" s="19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>
      <c r="A223" s="29" t="s">
        <v>23</v>
      </c>
      <c r="B223" s="19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>
      <c r="A224" s="29" t="s">
        <v>24</v>
      </c>
      <c r="B224" s="19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>
      <c r="A225" s="29" t="s">
        <v>25</v>
      </c>
      <c r="B225" s="19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>
      <c r="A226" s="29" t="s">
        <v>26</v>
      </c>
      <c r="B226" s="19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>
      <c r="A227" s="29" t="s">
        <v>27</v>
      </c>
      <c r="B227" s="19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>
      <c r="A228" s="29" t="s">
        <v>28</v>
      </c>
      <c r="B228" s="19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>
      <c r="A229" s="29" t="s">
        <v>29</v>
      </c>
      <c r="B229" s="19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>
      <c r="A230" s="29" t="s">
        <v>30</v>
      </c>
      <c r="B230" s="19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>
      <c r="A231" s="29" t="s">
        <v>31</v>
      </c>
      <c r="B231" s="19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>
      <c r="A232" s="29" t="s">
        <v>32</v>
      </c>
      <c r="B232" s="19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>
      <c r="A233" s="29" t="s">
        <v>33</v>
      </c>
      <c r="B233" s="19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>
      <c r="A234" s="29" t="s">
        <v>34</v>
      </c>
      <c r="B234" s="19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>
      <c r="A235" s="29" t="s">
        <v>35</v>
      </c>
      <c r="B235" s="19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>
      <c r="A236" s="29" t="s">
        <v>36</v>
      </c>
      <c r="B236" s="19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>
      <c r="A237" s="29" t="s">
        <v>37</v>
      </c>
      <c r="B237" s="19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>
      <c r="A238" s="29" t="s">
        <v>38</v>
      </c>
      <c r="B238" s="19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>
      <c r="A239" s="29" t="s">
        <v>39</v>
      </c>
      <c r="B239" s="19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>
      <c r="A240" s="29" t="s">
        <v>40</v>
      </c>
      <c r="B240" s="19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>
      <c r="A241" s="29" t="s">
        <v>41</v>
      </c>
      <c r="B241" s="19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>
      <c r="A242" s="29" t="s">
        <v>42</v>
      </c>
      <c r="B242" s="19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>
      <c r="A243" s="29" t="s">
        <v>43</v>
      </c>
      <c r="B243" s="19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>
      <c r="A244" s="29" t="s">
        <v>44</v>
      </c>
      <c r="B244" s="19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>
      <c r="A245" s="29" t="s">
        <v>45</v>
      </c>
      <c r="B245" s="19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>
      <c r="A246" s="29" t="s">
        <v>46</v>
      </c>
      <c r="B246" s="19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>
      <c r="A247" s="29" t="s">
        <v>47</v>
      </c>
      <c r="B247" s="19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>
      <c r="A248" s="29" t="s">
        <v>48</v>
      </c>
      <c r="B248" s="19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>
      <c r="A249" s="29" t="s">
        <v>49</v>
      </c>
      <c r="B249" s="19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>
      <c r="A250" s="29" t="s">
        <v>50</v>
      </c>
      <c r="B250" s="19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>
      <c r="A251" s="29" t="s">
        <v>51</v>
      </c>
      <c r="B251" s="19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>
      <c r="A252" s="29" t="s">
        <v>52</v>
      </c>
      <c r="B252" s="19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>
      <c r="A253" s="29" t="s">
        <v>53</v>
      </c>
      <c r="B253" s="224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>
      <c r="A254" s="29" t="s">
        <v>53</v>
      </c>
      <c r="B254" s="29" t="s">
        <v>156</v>
      </c>
      <c r="C254" s="30">
        <f t="shared" si="3"/>
        <v>9.375687678119581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8.6664668011169482E-2</v>
      </c>
      <c r="F255" s="40">
        <v>9.8504874185927752E-2</v>
      </c>
      <c r="G255" s="40">
        <v>5.5117220969316772E-3</v>
      </c>
    </row>
    <row r="256" spans="1:7" ht="48">
      <c r="A256" s="33" t="s">
        <v>55</v>
      </c>
      <c r="B256" s="29">
        <v>4.8</v>
      </c>
      <c r="C256" s="29"/>
      <c r="D256" s="58"/>
      <c r="E256" s="34">
        <v>0.78002037287522652</v>
      </c>
      <c r="F256" s="41">
        <v>0.69071495552191908</v>
      </c>
      <c r="G256" s="42">
        <v>4.8</v>
      </c>
    </row>
    <row r="257" spans="1:7" ht="48">
      <c r="A257" s="33" t="s">
        <v>56</v>
      </c>
      <c r="B257" s="29">
        <v>1.08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0.4680122237251359</v>
      </c>
      <c r="F258" s="39">
        <v>0.41442897331315143</v>
      </c>
      <c r="G258" s="39">
        <v>2.88</v>
      </c>
    </row>
    <row r="261" spans="1:7">
      <c r="A261" s="16" t="s">
        <v>64</v>
      </c>
      <c r="B261" s="17">
        <f>AVERAGE(B209:B248)</f>
        <v>0.78002037287522652</v>
      </c>
      <c r="C261" s="17"/>
    </row>
    <row r="262" spans="1:7">
      <c r="A262" s="16" t="s">
        <v>65</v>
      </c>
      <c r="B262" s="18">
        <f>AVERAGE(B214:B243)</f>
        <v>0.69071495552191908</v>
      </c>
      <c r="C262" s="18"/>
    </row>
    <row r="263" spans="1:7">
      <c r="A263" s="16" t="s">
        <v>66</v>
      </c>
      <c r="B263" s="18">
        <f>AVERAGE(B220:B238)</f>
        <v>0.64800543729099158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-2.698023897584223E-2</v>
      </c>
      <c r="F2" s="19">
        <f>(1-F57)^(1/3)-1</f>
        <v>-2.9516228921492971E-2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>
      <c r="A13" s="29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>
      <c r="A14" s="29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>
      <c r="A15" s="29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>
      <c r="A16" s="29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>
      <c r="A17" s="29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>
      <c r="A18" s="29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>
      <c r="A19" s="29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>
      <c r="A20" s="29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>
      <c r="A21" s="29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>
      <c r="A22" s="29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>
      <c r="A23" s="29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>
      <c r="A24" s="29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>
      <c r="A25" s="29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>
      <c r="A26" s="29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>
      <c r="A27" s="29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>
      <c r="A28" s="29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>
      <c r="A29" s="29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>
      <c r="A30" s="29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>
      <c r="A31" s="29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>
      <c r="A32" s="29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>
      <c r="A33" s="29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>
      <c r="A34" s="29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>
      <c r="A35" s="29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>
      <c r="A36" s="29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>
      <c r="A37" s="29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>
      <c r="A38" s="29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>
      <c r="A39" s="29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>
      <c r="A40" s="29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>
      <c r="A41" s="29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>
      <c r="A42" s="29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>
      <c r="A43" s="29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>
      <c r="A44" s="29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>
      <c r="A45" s="29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>
      <c r="A46" s="29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>
      <c r="A47" s="29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>
      <c r="A48" s="29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>
      <c r="A49" s="29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>
      <c r="A50" s="29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>
      <c r="A51" s="29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>
      <c r="A52" s="29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>
      <c r="A53" s="29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>
      <c r="A54" s="29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>
      <c r="A55" s="29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>
      <c r="A56" s="29" t="s">
        <v>53</v>
      </c>
      <c r="B56" s="31" t="s">
        <v>157</v>
      </c>
      <c r="C56" s="30">
        <f t="shared" si="0"/>
        <v>90.931154879914928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7.8776556856208865E-2</v>
      </c>
      <c r="F57" s="40">
        <v>8.5960778223210868E-2</v>
      </c>
      <c r="G57" s="40">
        <v>0.16627211084199381</v>
      </c>
    </row>
    <row r="58" spans="1:7" ht="48">
      <c r="A58" s="33" t="s">
        <v>55</v>
      </c>
      <c r="B58" s="31">
        <v>10</v>
      </c>
      <c r="C58" s="31"/>
      <c r="D58" s="11"/>
      <c r="E58" s="34">
        <v>17.78222440379135</v>
      </c>
      <c r="F58" s="41">
        <v>16.814384912466299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10.66933464227481</v>
      </c>
      <c r="F60" s="39">
        <v>10.088630947479778</v>
      </c>
      <c r="G60" s="39">
        <v>6</v>
      </c>
    </row>
    <row r="62" spans="1:7" ht="48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17.78222440379135</v>
      </c>
      <c r="C63" s="17"/>
    </row>
    <row r="64" spans="1:7">
      <c r="A64" s="16" t="s">
        <v>65</v>
      </c>
      <c r="B64" s="18">
        <f>AVERAGE(B16:B45)</f>
        <v>16.814384912466299</v>
      </c>
      <c r="C64" s="18"/>
    </row>
    <row r="65" spans="1:7">
      <c r="A65" s="16" t="s">
        <v>66</v>
      </c>
      <c r="B65" s="18">
        <f>AVERAGE(B22:B40)</f>
        <v>16.493134186131151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17.044507860820072</v>
      </c>
      <c r="C73" s="253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>
      <c r="A74" s="27" t="s">
        <v>58</v>
      </c>
      <c r="B74" s="153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>
      <c r="A75" s="27" t="s">
        <v>59</v>
      </c>
      <c r="B75" s="153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>
      <c r="A76" s="27" t="s">
        <v>60</v>
      </c>
      <c r="B76" s="153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>
      <c r="A77" s="27" t="s">
        <v>61</v>
      </c>
      <c r="B77" s="153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>
      <c r="A78" s="27" t="s">
        <v>62</v>
      </c>
      <c r="B78" s="153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>
      <c r="A79" s="27" t="s">
        <v>63</v>
      </c>
      <c r="B79" s="153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>
      <c r="A80" s="29" t="s">
        <v>11</v>
      </c>
      <c r="B80" s="153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>
      <c r="A81" s="29" t="s">
        <v>12</v>
      </c>
      <c r="B81" s="153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>
      <c r="A82" s="29" t="s">
        <v>13</v>
      </c>
      <c r="B82" s="153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>
      <c r="A83" s="29" t="s">
        <v>14</v>
      </c>
      <c r="B83" s="153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>
      <c r="A84" s="29" t="s">
        <v>15</v>
      </c>
      <c r="B84" s="153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>
      <c r="A85" s="29" t="s">
        <v>16</v>
      </c>
      <c r="B85" s="153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>
      <c r="A86" s="29" t="s">
        <v>17</v>
      </c>
      <c r="B86" s="153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>
      <c r="A87" s="29" t="s">
        <v>18</v>
      </c>
      <c r="B87" s="153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>
      <c r="A88" s="29" t="s">
        <v>19</v>
      </c>
      <c r="B88" s="153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>
      <c r="A89" s="29" t="s">
        <v>20</v>
      </c>
      <c r="B89" s="153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>
      <c r="A90" s="29" t="s">
        <v>21</v>
      </c>
      <c r="B90" s="153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>
      <c r="A91" s="29" t="s">
        <v>22</v>
      </c>
      <c r="B91" s="153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>
      <c r="A92" s="29" t="s">
        <v>23</v>
      </c>
      <c r="B92" s="153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>
      <c r="A93" s="29" t="s">
        <v>24</v>
      </c>
      <c r="B93" s="153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>
      <c r="A94" s="29" t="s">
        <v>25</v>
      </c>
      <c r="B94" s="153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>
      <c r="A95" s="29" t="s">
        <v>26</v>
      </c>
      <c r="B95" s="153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>
      <c r="A96" s="29" t="s">
        <v>27</v>
      </c>
      <c r="B96" s="153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>
      <c r="A97" s="29" t="s">
        <v>28</v>
      </c>
      <c r="B97" s="153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>
      <c r="A98" s="29" t="s">
        <v>29</v>
      </c>
      <c r="B98" s="153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>
      <c r="A99" s="29" t="s">
        <v>30</v>
      </c>
      <c r="B99" s="153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>
      <c r="A100" s="29" t="s">
        <v>31</v>
      </c>
      <c r="B100" s="153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>
      <c r="A101" s="29" t="s">
        <v>32</v>
      </c>
      <c r="B101" s="153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>
      <c r="A102" s="29" t="s">
        <v>33</v>
      </c>
      <c r="B102" s="153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>
      <c r="A103" s="29" t="s">
        <v>34</v>
      </c>
      <c r="B103" s="153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>
      <c r="A104" s="29" t="s">
        <v>35</v>
      </c>
      <c r="B104" s="153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>
      <c r="A105" s="29" t="s">
        <v>36</v>
      </c>
      <c r="B105" s="153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>
      <c r="A106" s="29" t="s">
        <v>37</v>
      </c>
      <c r="B106" s="153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>
      <c r="A107" s="29" t="s">
        <v>38</v>
      </c>
      <c r="B107" s="153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>
      <c r="A108" s="29" t="s">
        <v>39</v>
      </c>
      <c r="B108" s="153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>
      <c r="A109" s="29" t="s">
        <v>40</v>
      </c>
      <c r="B109" s="153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>
      <c r="A110" s="29" t="s">
        <v>41</v>
      </c>
      <c r="B110" s="153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>
      <c r="A111" s="29" t="s">
        <v>42</v>
      </c>
      <c r="B111" s="153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>
      <c r="A112" s="29" t="s">
        <v>43</v>
      </c>
      <c r="B112" s="153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>
      <c r="A113" s="29" t="s">
        <v>44</v>
      </c>
      <c r="B113" s="153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>
      <c r="A114" s="29" t="s">
        <v>45</v>
      </c>
      <c r="B114" s="153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>
      <c r="A115" s="29" t="s">
        <v>46</v>
      </c>
      <c r="B115" s="153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>
      <c r="A116" s="29" t="s">
        <v>47</v>
      </c>
      <c r="B116" s="153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>
      <c r="A117" s="29" t="s">
        <v>48</v>
      </c>
      <c r="B117" s="153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>
      <c r="A118" s="29" t="s">
        <v>49</v>
      </c>
      <c r="B118" s="153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>
      <c r="A119" s="29" t="s">
        <v>50</v>
      </c>
      <c r="B119" s="153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>
      <c r="A120" s="29" t="s">
        <v>51</v>
      </c>
      <c r="B120" s="153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>
      <c r="A121" s="29" t="s">
        <v>52</v>
      </c>
      <c r="B121" s="153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>
      <c r="A122" s="29" t="s">
        <v>53</v>
      </c>
      <c r="B122" s="153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>
      <c r="A123" s="29" t="s">
        <v>53</v>
      </c>
      <c r="B123" s="29" t="s">
        <v>158</v>
      </c>
      <c r="C123" s="30">
        <f t="shared" si="1"/>
        <v>140.23891955523251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7.072304451460458E-2</v>
      </c>
      <c r="F124" s="40">
        <v>7.3308534152200455E-2</v>
      </c>
      <c r="G124" s="40">
        <v>0.20536084032284438</v>
      </c>
    </row>
    <row r="125" spans="1:7" ht="48">
      <c r="A125" s="33" t="s">
        <v>55</v>
      </c>
      <c r="B125" s="29">
        <v>27.5</v>
      </c>
      <c r="C125" s="29"/>
      <c r="D125" s="11"/>
      <c r="E125" s="34">
        <v>57.081261079123394</v>
      </c>
      <c r="F125" s="41">
        <v>56.138528403673277</v>
      </c>
      <c r="G125" s="42">
        <v>27.5</v>
      </c>
    </row>
    <row r="126" spans="1:7" ht="48">
      <c r="A126" s="33" t="s">
        <v>56</v>
      </c>
      <c r="B126" s="29">
        <v>59.371217996301517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34.248756647474032</v>
      </c>
      <c r="F127" s="39">
        <v>33.683117042203968</v>
      </c>
      <c r="G127" s="39">
        <v>16.5</v>
      </c>
    </row>
    <row r="129" spans="1:7" ht="48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>
        <f>AVERAGE(B78:B117)</f>
        <v>57.081261079123394</v>
      </c>
      <c r="C130" s="17"/>
    </row>
    <row r="131" spans="1:7">
      <c r="A131" s="16" t="s">
        <v>65</v>
      </c>
      <c r="B131" s="18">
        <f>AVERAGE(B83:B112)</f>
        <v>56.138528403673277</v>
      </c>
      <c r="C131" s="18"/>
    </row>
    <row r="132" spans="1:7">
      <c r="A132" s="16" t="s">
        <v>66</v>
      </c>
      <c r="B132" s="18">
        <f>AVERAGE(B89:B107)</f>
        <v>56.091921080931762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30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3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3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3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3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3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3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3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3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3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3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3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3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3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3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3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3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3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3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3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3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3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3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3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3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3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3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3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3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3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3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3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3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3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3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3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3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3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3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3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3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3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3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3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3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3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3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3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3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3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29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/>
      <c r="F189" s="26"/>
      <c r="G189" s="26"/>
    </row>
    <row r="190" spans="1:7" ht="48.75" thickBot="1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48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0.10688588027803714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>
      <c r="A219" s="29" t="s">
        <v>19</v>
      </c>
      <c r="B219" s="19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>
      <c r="A220" s="29" t="s">
        <v>20</v>
      </c>
      <c r="B220" s="19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>
      <c r="A221" s="29" t="s">
        <v>21</v>
      </c>
      <c r="B221" s="19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>
      <c r="A222" s="29" t="s">
        <v>22</v>
      </c>
      <c r="B222" s="19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>
      <c r="A223" s="29" t="s">
        <v>23</v>
      </c>
      <c r="B223" s="19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>
      <c r="A224" s="29" t="s">
        <v>24</v>
      </c>
      <c r="B224" s="19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>
      <c r="A225" s="29" t="s">
        <v>25</v>
      </c>
      <c r="B225" s="19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>
      <c r="A226" s="29" t="s">
        <v>26</v>
      </c>
      <c r="B226" s="19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>
      <c r="A227" s="29" t="s">
        <v>27</v>
      </c>
      <c r="B227" s="19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>
      <c r="A228" s="29" t="s">
        <v>28</v>
      </c>
      <c r="B228" s="19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>
      <c r="A229" s="29" t="s">
        <v>29</v>
      </c>
      <c r="B229" s="19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>
      <c r="A230" s="29" t="s">
        <v>30</v>
      </c>
      <c r="B230" s="19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>
      <c r="A231" s="29" t="s">
        <v>31</v>
      </c>
      <c r="B231" s="19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>
      <c r="A232" s="29" t="s">
        <v>32</v>
      </c>
      <c r="B232" s="19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>
      <c r="A233" s="29" t="s">
        <v>33</v>
      </c>
      <c r="B233" s="19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>
      <c r="A234" s="29" t="s">
        <v>34</v>
      </c>
      <c r="B234" s="19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>
      <c r="A235" s="29" t="s">
        <v>35</v>
      </c>
      <c r="B235" s="19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>
      <c r="A236" s="29" t="s">
        <v>36</v>
      </c>
      <c r="B236" s="19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>
      <c r="A237" s="29" t="s">
        <v>37</v>
      </c>
      <c r="B237" s="19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>
      <c r="A238" s="29" t="s">
        <v>38</v>
      </c>
      <c r="B238" s="19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>
      <c r="A239" s="29" t="s">
        <v>39</v>
      </c>
      <c r="B239" s="19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>
      <c r="A240" s="29" t="s">
        <v>40</v>
      </c>
      <c r="B240" s="19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>
      <c r="A241" s="29" t="s">
        <v>41</v>
      </c>
      <c r="B241" s="19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>
      <c r="A242" s="29" t="s">
        <v>42</v>
      </c>
      <c r="B242" s="19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>
      <c r="A243" s="29" t="s">
        <v>43</v>
      </c>
      <c r="B243" s="19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>
      <c r="A244" s="29" t="s">
        <v>44</v>
      </c>
      <c r="B244" s="19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>
      <c r="A245" s="29" t="s">
        <v>45</v>
      </c>
      <c r="B245" s="19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>
      <c r="A246" s="29" t="s">
        <v>46</v>
      </c>
      <c r="B246" s="19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>
      <c r="A247" s="29" t="s">
        <v>47</v>
      </c>
      <c r="B247" s="19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>
      <c r="A248" s="29" t="s">
        <v>48</v>
      </c>
      <c r="B248" s="19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>
      <c r="A249" s="29" t="s">
        <v>49</v>
      </c>
      <c r="B249" s="19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>
      <c r="A250" s="29" t="s">
        <v>50</v>
      </c>
      <c r="B250" s="19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>
      <c r="A251" s="29" t="s">
        <v>51</v>
      </c>
      <c r="B251" s="19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>
      <c r="A252" s="29" t="s">
        <v>52</v>
      </c>
      <c r="B252" s="19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>
      <c r="A253" s="29" t="s">
        <v>53</v>
      </c>
      <c r="B253" s="224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>
      <c r="A254" s="29" t="s">
        <v>53</v>
      </c>
      <c r="B254" s="29" t="s">
        <v>159</v>
      </c>
      <c r="C254" s="30">
        <f t="shared" si="4"/>
        <v>4.8274095309541671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8.4158457028184835E-2</v>
      </c>
      <c r="F255" s="40">
        <v>9.7341643782860116E-2</v>
      </c>
      <c r="G255" s="40">
        <v>1.5599463603257996E-3</v>
      </c>
    </row>
    <row r="256" spans="1:7" ht="48">
      <c r="A256" s="33" t="s">
        <v>55</v>
      </c>
      <c r="B256" s="29">
        <v>4.8</v>
      </c>
      <c r="C256" s="29"/>
      <c r="D256" s="58"/>
      <c r="E256" s="34">
        <v>0.72375304844982691</v>
      </c>
      <c r="F256" s="41">
        <v>0.62771421726610321</v>
      </c>
      <c r="G256" s="42">
        <v>4.8</v>
      </c>
    </row>
    <row r="257" spans="1:7" ht="48">
      <c r="A257" s="33" t="s">
        <v>56</v>
      </c>
      <c r="B257" s="29">
        <v>0.94599999999999995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0.43425182906989612</v>
      </c>
      <c r="F258" s="39">
        <v>0.37662853035966193</v>
      </c>
      <c r="G258" s="39">
        <v>2.88</v>
      </c>
    </row>
    <row r="261" spans="1:7">
      <c r="A261" s="16" t="s">
        <v>64</v>
      </c>
      <c r="B261" s="17">
        <f>AVERAGE(B209:B248)</f>
        <v>0.72375304844982691</v>
      </c>
      <c r="C261" s="17"/>
    </row>
    <row r="262" spans="1:7">
      <c r="A262" s="16" t="s">
        <v>65</v>
      </c>
      <c r="B262" s="18">
        <f>AVERAGE(B214:B243)</f>
        <v>0.62771421726610321</v>
      </c>
      <c r="C262" s="18"/>
    </row>
    <row r="263" spans="1:7">
      <c r="A263" s="16" t="s">
        <v>66</v>
      </c>
      <c r="B263" s="18">
        <f>AVERAGE(B220:B238)</f>
        <v>0.57198390815123734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5">B271</f>
        <v>0</v>
      </c>
    </row>
    <row r="273" spans="3:3">
      <c r="C273" s="30">
        <f t="shared" si="5"/>
        <v>0</v>
      </c>
    </row>
    <row r="274" spans="3:3">
      <c r="C274" s="30">
        <f t="shared" si="5"/>
        <v>0</v>
      </c>
    </row>
    <row r="275" spans="3:3">
      <c r="C275" s="30">
        <f t="shared" si="5"/>
        <v>0</v>
      </c>
    </row>
    <row r="276" spans="3:3">
      <c r="C276" s="30">
        <f t="shared" si="5"/>
        <v>0</v>
      </c>
    </row>
    <row r="277" spans="3:3">
      <c r="C277" s="30">
        <f t="shared" si="5"/>
        <v>0</v>
      </c>
    </row>
    <row r="278" spans="3:3">
      <c r="C278" s="30">
        <f t="shared" si="5"/>
        <v>0</v>
      </c>
    </row>
    <row r="279" spans="3:3">
      <c r="C279" s="30">
        <f t="shared" si="5"/>
        <v>0</v>
      </c>
    </row>
    <row r="280" spans="3:3">
      <c r="C280" s="30">
        <f t="shared" si="5"/>
        <v>0</v>
      </c>
    </row>
    <row r="281" spans="3:3">
      <c r="C281" s="30">
        <f t="shared" si="5"/>
        <v>0</v>
      </c>
    </row>
    <row r="282" spans="3:3">
      <c r="C282" s="30">
        <f t="shared" si="5"/>
        <v>0</v>
      </c>
    </row>
    <row r="283" spans="3:3">
      <c r="C283" s="30">
        <f t="shared" si="5"/>
        <v>0</v>
      </c>
    </row>
    <row r="284" spans="3:3">
      <c r="C284" s="30">
        <f t="shared" si="5"/>
        <v>0</v>
      </c>
    </row>
    <row r="285" spans="3:3">
      <c r="C285" s="30">
        <f t="shared" si="5"/>
        <v>0</v>
      </c>
    </row>
    <row r="286" spans="3:3">
      <c r="C286" s="30">
        <f t="shared" si="5"/>
        <v>0</v>
      </c>
    </row>
    <row r="287" spans="3:3">
      <c r="C287" s="30">
        <f t="shared" si="5"/>
        <v>0</v>
      </c>
    </row>
    <row r="288" spans="3:3">
      <c r="C288" s="30">
        <f t="shared" si="5"/>
        <v>0</v>
      </c>
    </row>
    <row r="289" spans="3:3">
      <c r="C289" s="30">
        <f t="shared" si="5"/>
        <v>0</v>
      </c>
    </row>
    <row r="290" spans="3:3">
      <c r="C290" s="30">
        <f t="shared" si="5"/>
        <v>0</v>
      </c>
    </row>
    <row r="291" spans="3:3">
      <c r="C291" s="30">
        <f t="shared" si="5"/>
        <v>0</v>
      </c>
    </row>
    <row r="292" spans="3:3">
      <c r="C292" s="30">
        <f t="shared" si="5"/>
        <v>0</v>
      </c>
    </row>
    <row r="293" spans="3:3">
      <c r="C293" s="30">
        <f t="shared" si="5"/>
        <v>0</v>
      </c>
    </row>
    <row r="294" spans="3:3">
      <c r="C294" s="30">
        <f t="shared" si="5"/>
        <v>0</v>
      </c>
    </row>
    <row r="295" spans="3:3">
      <c r="C295" s="30">
        <f t="shared" si="5"/>
        <v>0</v>
      </c>
    </row>
    <row r="296" spans="3:3">
      <c r="C296" s="30">
        <f t="shared" si="5"/>
        <v>0</v>
      </c>
    </row>
    <row r="297" spans="3:3">
      <c r="C297" s="30">
        <f t="shared" si="5"/>
        <v>0</v>
      </c>
    </row>
    <row r="298" spans="3:3">
      <c r="C298" s="30">
        <f t="shared" si="5"/>
        <v>0</v>
      </c>
    </row>
    <row r="299" spans="3:3">
      <c r="C299" s="30">
        <f t="shared" si="5"/>
        <v>0</v>
      </c>
    </row>
    <row r="300" spans="3:3">
      <c r="C300" s="30">
        <f t="shared" si="5"/>
        <v>0</v>
      </c>
    </row>
    <row r="301" spans="3:3">
      <c r="C301" s="30">
        <f t="shared" si="5"/>
        <v>0</v>
      </c>
    </row>
    <row r="302" spans="3:3">
      <c r="C302" s="30">
        <f t="shared" si="5"/>
        <v>0</v>
      </c>
    </row>
    <row r="303" spans="3:3">
      <c r="C303" s="30">
        <f t="shared" si="5"/>
        <v>0</v>
      </c>
    </row>
    <row r="304" spans="3:3">
      <c r="C304" s="30">
        <f t="shared" si="5"/>
        <v>0</v>
      </c>
    </row>
    <row r="305" spans="3:3">
      <c r="C305" s="30">
        <f t="shared" si="5"/>
        <v>0</v>
      </c>
    </row>
    <row r="306" spans="3:3">
      <c r="C306" s="30">
        <f t="shared" si="5"/>
        <v>0</v>
      </c>
    </row>
    <row r="307" spans="3:3">
      <c r="C307" s="30">
        <f t="shared" si="5"/>
        <v>0</v>
      </c>
    </row>
    <row r="308" spans="3:3">
      <c r="C308" s="30">
        <f t="shared" si="5"/>
        <v>0</v>
      </c>
    </row>
    <row r="309" spans="3:3">
      <c r="C309" s="30">
        <f t="shared" si="5"/>
        <v>0</v>
      </c>
    </row>
    <row r="310" spans="3:3">
      <c r="C310" s="30">
        <f t="shared" si="5"/>
        <v>0</v>
      </c>
    </row>
    <row r="311" spans="3:3">
      <c r="C311" s="30">
        <f t="shared" si="5"/>
        <v>0</v>
      </c>
    </row>
    <row r="312" spans="3:3">
      <c r="C312" s="30">
        <f t="shared" si="5"/>
        <v>0</v>
      </c>
    </row>
    <row r="313" spans="3:3">
      <c r="C313" s="30">
        <f t="shared" si="5"/>
        <v>0</v>
      </c>
    </row>
    <row r="314" spans="3:3">
      <c r="C314" s="30">
        <f t="shared" si="5"/>
        <v>0</v>
      </c>
    </row>
    <row r="315" spans="3:3">
      <c r="C315" s="30">
        <f t="shared" si="5"/>
        <v>0</v>
      </c>
    </row>
    <row r="316" spans="3:3">
      <c r="C316" s="30">
        <f t="shared" si="5"/>
        <v>0</v>
      </c>
    </row>
    <row r="317" spans="3:3">
      <c r="C317" s="30">
        <f t="shared" si="5"/>
        <v>0</v>
      </c>
    </row>
    <row r="318" spans="3:3">
      <c r="C318" s="30">
        <f t="shared" si="5"/>
        <v>0</v>
      </c>
    </row>
    <row r="319" spans="3:3">
      <c r="C319" s="30">
        <f>B318</f>
        <v>0</v>
      </c>
    </row>
    <row r="320" spans="3:3">
      <c r="C320" s="30">
        <f t="shared" si="5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6">B338</f>
        <v>0</v>
      </c>
    </row>
    <row r="340" spans="3:3">
      <c r="C340" s="30">
        <f t="shared" si="6"/>
        <v>0</v>
      </c>
    </row>
    <row r="341" spans="3:3">
      <c r="C341" s="30">
        <f t="shared" si="6"/>
        <v>0</v>
      </c>
    </row>
    <row r="342" spans="3:3">
      <c r="C342" s="30">
        <f t="shared" si="6"/>
        <v>0</v>
      </c>
    </row>
    <row r="343" spans="3:3">
      <c r="C343" s="30">
        <f t="shared" si="6"/>
        <v>0</v>
      </c>
    </row>
    <row r="344" spans="3:3">
      <c r="C344" s="30">
        <f t="shared" si="6"/>
        <v>0</v>
      </c>
    </row>
    <row r="345" spans="3:3">
      <c r="C345" s="30">
        <f t="shared" si="6"/>
        <v>0</v>
      </c>
    </row>
    <row r="346" spans="3:3">
      <c r="C346" s="30">
        <f t="shared" si="6"/>
        <v>0</v>
      </c>
    </row>
    <row r="347" spans="3:3">
      <c r="C347" s="30">
        <f t="shared" si="6"/>
        <v>0</v>
      </c>
    </row>
    <row r="348" spans="3:3">
      <c r="C348" s="30">
        <f t="shared" si="6"/>
        <v>0</v>
      </c>
    </row>
    <row r="349" spans="3:3">
      <c r="C349" s="30">
        <f t="shared" si="6"/>
        <v>0</v>
      </c>
    </row>
    <row r="350" spans="3:3">
      <c r="C350" s="30">
        <f t="shared" si="6"/>
        <v>0</v>
      </c>
    </row>
    <row r="351" spans="3:3">
      <c r="C351" s="30">
        <f t="shared" si="6"/>
        <v>0</v>
      </c>
    </row>
    <row r="352" spans="3:3">
      <c r="C352" s="30">
        <f t="shared" si="6"/>
        <v>0</v>
      </c>
    </row>
    <row r="353" spans="3:3">
      <c r="C353" s="30">
        <f t="shared" si="6"/>
        <v>0</v>
      </c>
    </row>
    <row r="354" spans="3:3">
      <c r="C354" s="30">
        <f t="shared" si="6"/>
        <v>0</v>
      </c>
    </row>
    <row r="355" spans="3:3">
      <c r="C355" s="30">
        <f t="shared" si="6"/>
        <v>0</v>
      </c>
    </row>
    <row r="356" spans="3:3">
      <c r="C356" s="30">
        <f t="shared" si="6"/>
        <v>0</v>
      </c>
    </row>
    <row r="357" spans="3:3">
      <c r="C357" s="30">
        <f t="shared" si="6"/>
        <v>0</v>
      </c>
    </row>
    <row r="358" spans="3:3">
      <c r="C358" s="30">
        <f t="shared" si="6"/>
        <v>0</v>
      </c>
    </row>
    <row r="359" spans="3:3">
      <c r="C359" s="30">
        <f t="shared" si="6"/>
        <v>0</v>
      </c>
    </row>
    <row r="360" spans="3:3">
      <c r="C360" s="30">
        <f t="shared" si="6"/>
        <v>0</v>
      </c>
    </row>
    <row r="361" spans="3:3">
      <c r="C361" s="30">
        <f t="shared" si="6"/>
        <v>0</v>
      </c>
    </row>
    <row r="362" spans="3:3">
      <c r="C362" s="30">
        <f t="shared" si="6"/>
        <v>0</v>
      </c>
    </row>
    <row r="363" spans="3:3">
      <c r="C363" s="30">
        <f t="shared" si="6"/>
        <v>0</v>
      </c>
    </row>
    <row r="364" spans="3:3">
      <c r="C364" s="30">
        <f t="shared" si="6"/>
        <v>0</v>
      </c>
    </row>
    <row r="365" spans="3:3">
      <c r="C365" s="30">
        <f t="shared" si="6"/>
        <v>0</v>
      </c>
    </row>
    <row r="366" spans="3:3">
      <c r="C366" s="30">
        <f t="shared" si="6"/>
        <v>0</v>
      </c>
    </row>
    <row r="367" spans="3:3">
      <c r="C367" s="30">
        <f t="shared" si="6"/>
        <v>0</v>
      </c>
    </row>
    <row r="368" spans="3:3">
      <c r="C368" s="30">
        <f t="shared" si="6"/>
        <v>0</v>
      </c>
    </row>
    <row r="369" spans="3:3">
      <c r="C369" s="30">
        <f t="shared" si="6"/>
        <v>0</v>
      </c>
    </row>
    <row r="370" spans="3:3">
      <c r="C370" s="30">
        <f t="shared" si="6"/>
        <v>0</v>
      </c>
    </row>
    <row r="371" spans="3:3">
      <c r="C371" s="30">
        <f t="shared" si="6"/>
        <v>0</v>
      </c>
    </row>
    <row r="372" spans="3:3">
      <c r="C372" s="30">
        <f t="shared" si="6"/>
        <v>0</v>
      </c>
    </row>
    <row r="373" spans="3:3">
      <c r="C373" s="30">
        <f t="shared" si="6"/>
        <v>0</v>
      </c>
    </row>
    <row r="374" spans="3:3">
      <c r="C374" s="30">
        <f t="shared" si="6"/>
        <v>0</v>
      </c>
    </row>
    <row r="375" spans="3:3">
      <c r="C375" s="30">
        <f t="shared" si="6"/>
        <v>0</v>
      </c>
    </row>
    <row r="376" spans="3:3">
      <c r="C376" s="30">
        <f t="shared" si="6"/>
        <v>0</v>
      </c>
    </row>
    <row r="377" spans="3:3">
      <c r="C377" s="30">
        <f t="shared" si="6"/>
        <v>0</v>
      </c>
    </row>
    <row r="378" spans="3:3">
      <c r="C378" s="30">
        <f t="shared" si="6"/>
        <v>0</v>
      </c>
    </row>
    <row r="379" spans="3:3">
      <c r="C379" s="30">
        <f t="shared" si="6"/>
        <v>0</v>
      </c>
    </row>
    <row r="380" spans="3:3">
      <c r="C380" s="30">
        <f t="shared" si="6"/>
        <v>0</v>
      </c>
    </row>
    <row r="381" spans="3:3">
      <c r="C381" s="30">
        <f t="shared" si="6"/>
        <v>0</v>
      </c>
    </row>
    <row r="382" spans="3:3">
      <c r="C382" s="30">
        <f t="shared" si="6"/>
        <v>0</v>
      </c>
    </row>
    <row r="383" spans="3:3">
      <c r="C383" s="30">
        <f t="shared" si="6"/>
        <v>0</v>
      </c>
    </row>
    <row r="384" spans="3:3">
      <c r="C384" s="30">
        <f t="shared" si="6"/>
        <v>0</v>
      </c>
    </row>
    <row r="385" spans="3:3">
      <c r="C385" s="30">
        <f t="shared" si="6"/>
        <v>0</v>
      </c>
    </row>
    <row r="386" spans="3:3">
      <c r="C386" s="30">
        <f>B385</f>
        <v>0</v>
      </c>
    </row>
    <row r="387" spans="3:3">
      <c r="C387" s="30">
        <f t="shared" si="6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7">B403</f>
        <v>0</v>
      </c>
    </row>
    <row r="405" spans="3:3">
      <c r="C405" s="30">
        <f t="shared" si="7"/>
        <v>0</v>
      </c>
    </row>
    <row r="406" spans="3:3">
      <c r="C406" s="30">
        <f t="shared" si="7"/>
        <v>0</v>
      </c>
    </row>
    <row r="407" spans="3:3">
      <c r="C407" s="30">
        <f t="shared" si="7"/>
        <v>0</v>
      </c>
    </row>
    <row r="408" spans="3:3">
      <c r="C408" s="30">
        <f t="shared" si="7"/>
        <v>0</v>
      </c>
    </row>
    <row r="409" spans="3:3">
      <c r="C409" s="30">
        <f t="shared" si="7"/>
        <v>0</v>
      </c>
    </row>
    <row r="410" spans="3:3">
      <c r="C410" s="30">
        <f t="shared" si="7"/>
        <v>0</v>
      </c>
    </row>
    <row r="411" spans="3:3">
      <c r="C411" s="30">
        <f t="shared" si="7"/>
        <v>0</v>
      </c>
    </row>
    <row r="412" spans="3:3">
      <c r="C412" s="30">
        <f t="shared" si="7"/>
        <v>0</v>
      </c>
    </row>
    <row r="413" spans="3:3">
      <c r="C413" s="30">
        <f t="shared" si="7"/>
        <v>0</v>
      </c>
    </row>
    <row r="414" spans="3:3">
      <c r="C414" s="30">
        <f t="shared" si="7"/>
        <v>0</v>
      </c>
    </row>
    <row r="415" spans="3:3">
      <c r="C415" s="30">
        <f t="shared" si="7"/>
        <v>0</v>
      </c>
    </row>
    <row r="416" spans="3:3">
      <c r="C416" s="30">
        <f t="shared" si="7"/>
        <v>0</v>
      </c>
    </row>
    <row r="417" spans="3:3">
      <c r="C417" s="30">
        <f t="shared" si="7"/>
        <v>0</v>
      </c>
    </row>
    <row r="418" spans="3:3">
      <c r="C418" s="30">
        <f t="shared" si="7"/>
        <v>0</v>
      </c>
    </row>
    <row r="419" spans="3:3">
      <c r="C419" s="30">
        <f t="shared" si="7"/>
        <v>0</v>
      </c>
    </row>
    <row r="420" spans="3:3">
      <c r="C420" s="30">
        <f t="shared" si="7"/>
        <v>0</v>
      </c>
    </row>
    <row r="421" spans="3:3">
      <c r="C421" s="30">
        <f t="shared" si="7"/>
        <v>0</v>
      </c>
    </row>
    <row r="422" spans="3:3">
      <c r="C422" s="30">
        <f t="shared" si="7"/>
        <v>0</v>
      </c>
    </row>
    <row r="423" spans="3:3">
      <c r="C423" s="30">
        <f t="shared" si="7"/>
        <v>0</v>
      </c>
    </row>
    <row r="424" spans="3:3">
      <c r="C424" s="30">
        <f t="shared" si="7"/>
        <v>0</v>
      </c>
    </row>
    <row r="425" spans="3:3">
      <c r="C425" s="30">
        <f t="shared" si="7"/>
        <v>0</v>
      </c>
    </row>
    <row r="426" spans="3:3">
      <c r="C426" s="30">
        <f t="shared" si="7"/>
        <v>0</v>
      </c>
    </row>
    <row r="427" spans="3:3">
      <c r="C427" s="30">
        <f t="shared" si="7"/>
        <v>0</v>
      </c>
    </row>
    <row r="428" spans="3:3">
      <c r="C428" s="30">
        <f t="shared" si="7"/>
        <v>0</v>
      </c>
    </row>
    <row r="429" spans="3:3">
      <c r="C429" s="30">
        <f t="shared" si="7"/>
        <v>0</v>
      </c>
    </row>
    <row r="430" spans="3:3">
      <c r="C430" s="30">
        <f t="shared" si="7"/>
        <v>0</v>
      </c>
    </row>
    <row r="431" spans="3:3">
      <c r="C431" s="30">
        <f t="shared" si="7"/>
        <v>0</v>
      </c>
    </row>
    <row r="432" spans="3:3">
      <c r="C432" s="30">
        <f t="shared" si="7"/>
        <v>0</v>
      </c>
    </row>
    <row r="433" spans="3:3">
      <c r="C433" s="30">
        <f t="shared" si="7"/>
        <v>0</v>
      </c>
    </row>
    <row r="434" spans="3:3">
      <c r="C434" s="30">
        <f t="shared" si="7"/>
        <v>0</v>
      </c>
    </row>
    <row r="435" spans="3:3">
      <c r="C435" s="30">
        <f t="shared" si="7"/>
        <v>0</v>
      </c>
    </row>
    <row r="436" spans="3:3">
      <c r="C436" s="30">
        <f t="shared" si="7"/>
        <v>0</v>
      </c>
    </row>
    <row r="437" spans="3:3">
      <c r="C437" s="30">
        <f t="shared" si="7"/>
        <v>0</v>
      </c>
    </row>
    <row r="438" spans="3:3">
      <c r="C438" s="30">
        <f t="shared" si="7"/>
        <v>0</v>
      </c>
    </row>
    <row r="439" spans="3:3">
      <c r="C439" s="30">
        <f t="shared" si="7"/>
        <v>0</v>
      </c>
    </row>
    <row r="440" spans="3:3">
      <c r="C440" s="30">
        <f t="shared" si="7"/>
        <v>0</v>
      </c>
    </row>
    <row r="441" spans="3:3">
      <c r="C441" s="30">
        <f t="shared" si="7"/>
        <v>0</v>
      </c>
    </row>
    <row r="442" spans="3:3">
      <c r="C442" s="30">
        <f t="shared" si="7"/>
        <v>0</v>
      </c>
    </row>
    <row r="443" spans="3:3">
      <c r="C443" s="30">
        <f t="shared" si="7"/>
        <v>0</v>
      </c>
    </row>
    <row r="444" spans="3:3">
      <c r="C444" s="30">
        <f t="shared" si="7"/>
        <v>0</v>
      </c>
    </row>
    <row r="445" spans="3:3">
      <c r="C445" s="30">
        <f t="shared" si="7"/>
        <v>0</v>
      </c>
    </row>
    <row r="446" spans="3:3">
      <c r="C446" s="30">
        <f t="shared" si="7"/>
        <v>0</v>
      </c>
    </row>
    <row r="447" spans="3:3">
      <c r="C447" s="30">
        <f t="shared" si="7"/>
        <v>0</v>
      </c>
    </row>
    <row r="448" spans="3:3">
      <c r="C448" s="30">
        <f t="shared" si="7"/>
        <v>0</v>
      </c>
    </row>
    <row r="449" spans="3:3">
      <c r="C449" s="30">
        <f t="shared" si="7"/>
        <v>0</v>
      </c>
    </row>
    <row r="450" spans="3:3">
      <c r="C450" s="30">
        <f t="shared" si="7"/>
        <v>0</v>
      </c>
    </row>
    <row r="451" spans="3:3">
      <c r="C451" s="30">
        <f>B450</f>
        <v>0</v>
      </c>
    </row>
    <row r="452" spans="3:3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>
      <c r="A19" s="29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>
      <c r="A20" s="29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>
      <c r="A21" s="29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>
      <c r="A22" s="29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>
      <c r="A23" s="29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>
      <c r="A24" s="29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>
      <c r="A25" s="29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>
      <c r="A26" s="29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>
      <c r="A27" s="29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>
      <c r="A28" s="29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>
      <c r="A29" s="29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>
      <c r="A30" s="29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>
      <c r="A31" s="29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>
      <c r="A32" s="29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>
      <c r="A33" s="29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>
      <c r="A34" s="29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>
      <c r="A35" s="29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>
      <c r="A36" s="29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>
      <c r="A37" s="29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>
      <c r="A38" s="29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>
      <c r="A39" s="29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>
      <c r="A40" s="29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>
      <c r="A41" s="29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>
      <c r="A42" s="29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>
      <c r="A43" s="29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>
      <c r="A44" s="29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>
      <c r="A45" s="29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>
      <c r="A46" s="29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>
      <c r="A47" s="29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>
      <c r="A48" s="29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>
      <c r="A49" s="29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>
      <c r="A50" s="29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>
      <c r="A51" s="29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>
      <c r="A52" s="29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>
      <c r="A53" s="29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>
      <c r="A54" s="29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>
      <c r="A55" s="29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>
      <c r="A56" s="29" t="s">
        <v>53</v>
      </c>
      <c r="B56" s="31" t="s">
        <v>115</v>
      </c>
      <c r="C56" s="30">
        <f t="shared" si="0"/>
        <v>81.369426947699395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8.5786228885538232E-2</v>
      </c>
      <c r="F57" s="40">
        <v>9.3770791582491686E-2</v>
      </c>
      <c r="G57" s="40">
        <v>4.5194606281796779E-2</v>
      </c>
    </row>
    <row r="58" spans="1:7" ht="48">
      <c r="A58" s="33" t="s">
        <v>55</v>
      </c>
      <c r="B58" s="31">
        <v>10</v>
      </c>
      <c r="C58" s="31"/>
      <c r="D58" s="11"/>
      <c r="E58" s="34">
        <v>6.2198430199856345</v>
      </c>
      <c r="F58" s="41">
        <v>5.7926983831288776</v>
      </c>
      <c r="G58" s="42">
        <v>10</v>
      </c>
    </row>
    <row r="59" spans="1:7" ht="48">
      <c r="A59" s="33" t="s">
        <v>56</v>
      </c>
      <c r="B59" s="31">
        <v>20.28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6</v>
      </c>
      <c r="C60" s="29"/>
      <c r="D60" s="11"/>
      <c r="E60" s="11">
        <v>3.7319058119913806</v>
      </c>
      <c r="F60" s="39">
        <v>3.4756190298773264</v>
      </c>
      <c r="G60" s="39">
        <v>6</v>
      </c>
    </row>
    <row r="62" spans="1:7" ht="48.75" thickBot="1">
      <c r="A62" s="5" t="s">
        <v>56</v>
      </c>
      <c r="B62">
        <f>B59</f>
        <v>20.28</v>
      </c>
    </row>
    <row r="63" spans="1:7">
      <c r="A63" s="16" t="s">
        <v>64</v>
      </c>
      <c r="B63" s="17">
        <f>AVERAGE(B11:B50)</f>
        <v>6.2198430199856345</v>
      </c>
      <c r="C63" s="17"/>
    </row>
    <row r="64" spans="1:7">
      <c r="A64" s="16" t="s">
        <v>65</v>
      </c>
      <c r="B64" s="18">
        <f>AVERAGE(B16:B45)</f>
        <v>5.7926983831288776</v>
      </c>
      <c r="C64" s="18"/>
    </row>
    <row r="65" spans="1:7">
      <c r="A65" s="16" t="s">
        <v>66</v>
      </c>
      <c r="B65" s="18">
        <f>AVERAGE(B22:B40)</f>
        <v>5.6566932259699367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0</v>
      </c>
      <c r="F69" s="49">
        <f>(1-F124)^(1/3)-1</f>
        <v>0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/>
      <c r="C73" s="253">
        <v>0</v>
      </c>
      <c r="D73" s="14">
        <f>IF(B73=0,0,IF(B73&lt;=E$127,0,B73-E$127)/B73)</f>
        <v>0</v>
      </c>
      <c r="E73" s="14"/>
      <c r="F73" s="38"/>
      <c r="G73" s="38"/>
    </row>
    <row r="74" spans="1:7">
      <c r="A74" s="27" t="s">
        <v>58</v>
      </c>
      <c r="B74" s="153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>
      <c r="A75" s="27" t="s">
        <v>59</v>
      </c>
      <c r="B75" s="153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>
      <c r="A76" s="27" t="s">
        <v>60</v>
      </c>
      <c r="B76" s="153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>
      <c r="A77" s="27" t="s">
        <v>61</v>
      </c>
      <c r="B77" s="153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>
      <c r="A78" s="27" t="s">
        <v>62</v>
      </c>
      <c r="B78" s="153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>
      <c r="A79" s="27" t="s">
        <v>63</v>
      </c>
      <c r="B79" s="153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>
      <c r="A80" s="29" t="s">
        <v>11</v>
      </c>
      <c r="B80" s="153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>
      <c r="A81" s="29" t="s">
        <v>12</v>
      </c>
      <c r="B81" s="153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>
      <c r="A82" s="29" t="s">
        <v>13</v>
      </c>
      <c r="B82" s="153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>
      <c r="A83" s="29" t="s">
        <v>14</v>
      </c>
      <c r="B83" s="153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>
      <c r="A84" s="29" t="s">
        <v>15</v>
      </c>
      <c r="B84" s="153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>
      <c r="A85" s="29" t="s">
        <v>16</v>
      </c>
      <c r="B85" s="153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>
      <c r="A86" s="29" t="s">
        <v>17</v>
      </c>
      <c r="B86" s="153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>
      <c r="A87" s="29" t="s">
        <v>18</v>
      </c>
      <c r="B87" s="153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>
      <c r="A88" s="29" t="s">
        <v>19</v>
      </c>
      <c r="B88" s="153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>
      <c r="A89" s="29" t="s">
        <v>20</v>
      </c>
      <c r="B89" s="153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>
      <c r="A90" s="29" t="s">
        <v>21</v>
      </c>
      <c r="B90" s="153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>
      <c r="A91" s="29" t="s">
        <v>22</v>
      </c>
      <c r="B91" s="153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>
      <c r="A92" s="29" t="s">
        <v>23</v>
      </c>
      <c r="B92" s="153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>
      <c r="A93" s="29" t="s">
        <v>24</v>
      </c>
      <c r="B93" s="153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>
      <c r="A94" s="29" t="s">
        <v>25</v>
      </c>
      <c r="B94" s="153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>
      <c r="A95" s="29" t="s">
        <v>26</v>
      </c>
      <c r="B95" s="153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>
      <c r="A96" s="29" t="s">
        <v>27</v>
      </c>
      <c r="B96" s="153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>
      <c r="A97" s="29" t="s">
        <v>28</v>
      </c>
      <c r="B97" s="153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>
      <c r="A98" s="29" t="s">
        <v>29</v>
      </c>
      <c r="B98" s="153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>
      <c r="A99" s="29" t="s">
        <v>30</v>
      </c>
      <c r="B99" s="153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>
      <c r="A100" s="29" t="s">
        <v>31</v>
      </c>
      <c r="B100" s="153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>
      <c r="A101" s="29" t="s">
        <v>32</v>
      </c>
      <c r="B101" s="153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>
      <c r="A102" s="29" t="s">
        <v>33</v>
      </c>
      <c r="B102" s="153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>
      <c r="A103" s="29" t="s">
        <v>34</v>
      </c>
      <c r="B103" s="153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>
      <c r="A104" s="29" t="s">
        <v>35</v>
      </c>
      <c r="B104" s="153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>
      <c r="A105" s="29" t="s">
        <v>36</v>
      </c>
      <c r="B105" s="153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>
      <c r="A106" s="29" t="s">
        <v>37</v>
      </c>
      <c r="B106" s="153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>
      <c r="A107" s="29" t="s">
        <v>38</v>
      </c>
      <c r="B107" s="153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>
      <c r="A108" s="29" t="s">
        <v>39</v>
      </c>
      <c r="B108" s="153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>
      <c r="A109" s="29" t="s">
        <v>40</v>
      </c>
      <c r="B109" s="153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>
      <c r="A110" s="29" t="s">
        <v>41</v>
      </c>
      <c r="B110" s="153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>
      <c r="A111" s="29" t="s">
        <v>42</v>
      </c>
      <c r="B111" s="153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>
      <c r="A112" s="29" t="s">
        <v>43</v>
      </c>
      <c r="B112" s="153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>
      <c r="A113" s="29" t="s">
        <v>44</v>
      </c>
      <c r="B113" s="153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>
      <c r="A114" s="29" t="s">
        <v>45</v>
      </c>
      <c r="B114" s="153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>
      <c r="A115" s="29" t="s">
        <v>46</v>
      </c>
      <c r="B115" s="153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>
      <c r="A116" s="29" t="s">
        <v>47</v>
      </c>
      <c r="B116" s="153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>
      <c r="A117" s="29" t="s">
        <v>48</v>
      </c>
      <c r="B117" s="153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>
      <c r="A118" s="29" t="s">
        <v>49</v>
      </c>
      <c r="B118" s="153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>
      <c r="A119" s="29" t="s">
        <v>50</v>
      </c>
      <c r="B119" s="153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>
      <c r="A120" s="29" t="s">
        <v>51</v>
      </c>
      <c r="B120" s="153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>
      <c r="A121" s="29" t="s">
        <v>52</v>
      </c>
      <c r="B121" s="153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>
      <c r="A122" s="29" t="s">
        <v>53</v>
      </c>
      <c r="B122" s="153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>
      <c r="A123" s="29" t="s">
        <v>53</v>
      </c>
      <c r="B123" s="29" t="s">
        <v>158</v>
      </c>
      <c r="C123" s="30">
        <f t="shared" si="2"/>
        <v>0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/>
      <c r="F124" s="40"/>
      <c r="G124" s="40"/>
    </row>
    <row r="125" spans="1:7" ht="48">
      <c r="A125" s="33" t="s">
        <v>55</v>
      </c>
      <c r="B125" s="29">
        <v>27.5</v>
      </c>
      <c r="C125" s="29"/>
      <c r="D125" s="11"/>
      <c r="E125" s="34" t="e">
        <f>B130</f>
        <v>#DIV/0!</v>
      </c>
      <c r="F125" s="41" t="e">
        <f>B131</f>
        <v>#DIV/0!</v>
      </c>
      <c r="G125" s="42"/>
    </row>
    <row r="126" spans="1:7" ht="48">
      <c r="A126" s="33" t="s">
        <v>56</v>
      </c>
      <c r="B126" s="29">
        <v>59.371217996301517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f>0.6*B125</f>
        <v>16.5</v>
      </c>
      <c r="C127" s="29"/>
      <c r="D127" s="11"/>
      <c r="E127" s="11" t="e">
        <f>0.6*E125</f>
        <v>#DIV/0!</v>
      </c>
      <c r="F127" s="39" t="e">
        <f>0.6*F125</f>
        <v>#DIV/0!</v>
      </c>
      <c r="G127" s="39"/>
    </row>
    <row r="129" spans="1:7" ht="48.75" thickBot="1">
      <c r="A129" s="5" t="s">
        <v>56</v>
      </c>
      <c r="B129">
        <f>B126</f>
        <v>59.371217996301517</v>
      </c>
    </row>
    <row r="130" spans="1:7">
      <c r="A130" s="16" t="s">
        <v>64</v>
      </c>
      <c r="B130" s="17" t="e">
        <f>AVERAGE(B78:B117)</f>
        <v>#DIV/0!</v>
      </c>
      <c r="C130" s="17"/>
    </row>
    <row r="131" spans="1:7">
      <c r="A131" s="16" t="s">
        <v>65</v>
      </c>
      <c r="B131" s="18" t="e">
        <f>AVERAGE(B83:B112)</f>
        <v>#DIV/0!</v>
      </c>
      <c r="C131" s="18"/>
    </row>
    <row r="132" spans="1:7">
      <c r="A132" s="16" t="s">
        <v>66</v>
      </c>
      <c r="B132" s="18" t="e">
        <f>AVERAGE(B89:B107)</f>
        <v>#DIV/0!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30"/>
      <c r="C138" s="255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3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5.75" thickBot="1">
      <c r="A140" s="8" t="s">
        <v>59</v>
      </c>
      <c r="B140" s="23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5.75" thickBot="1">
      <c r="A141" s="8" t="s">
        <v>60</v>
      </c>
      <c r="B141" s="23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5.75" thickBot="1">
      <c r="A142" s="8" t="s">
        <v>61</v>
      </c>
      <c r="B142" s="23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5.75" thickBot="1">
      <c r="A143" s="8" t="s">
        <v>62</v>
      </c>
      <c r="B143" s="23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5.75" thickBot="1">
      <c r="A144" s="8" t="s">
        <v>63</v>
      </c>
      <c r="B144" s="23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5.75" thickBot="1">
      <c r="A145" s="3" t="s">
        <v>11</v>
      </c>
      <c r="B145" s="23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5.75" thickBot="1">
      <c r="A146" s="3" t="s">
        <v>12</v>
      </c>
      <c r="B146" s="23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5.75" thickBot="1">
      <c r="A147" s="3" t="s">
        <v>13</v>
      </c>
      <c r="B147" s="23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5.75" thickBot="1">
      <c r="A148" s="3" t="s">
        <v>14</v>
      </c>
      <c r="B148" s="23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5.75" thickBot="1">
      <c r="A149" s="3" t="s">
        <v>15</v>
      </c>
      <c r="B149" s="23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5.75" thickBot="1">
      <c r="A150" s="3" t="s">
        <v>16</v>
      </c>
      <c r="B150" s="23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5.75" thickBot="1">
      <c r="A151" s="3" t="s">
        <v>17</v>
      </c>
      <c r="B151" s="23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5.75" thickBot="1">
      <c r="A152" s="3" t="s">
        <v>18</v>
      </c>
      <c r="B152" s="23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5.75" thickBot="1">
      <c r="A153" s="3" t="s">
        <v>19</v>
      </c>
      <c r="B153" s="23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5.75" thickBot="1">
      <c r="A154" s="3" t="s">
        <v>20</v>
      </c>
      <c r="B154" s="23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5.75" thickBot="1">
      <c r="A155" s="3" t="s">
        <v>21</v>
      </c>
      <c r="B155" s="23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5.75" thickBot="1">
      <c r="A156" s="3" t="s">
        <v>22</v>
      </c>
      <c r="B156" s="23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5.75" thickBot="1">
      <c r="A157" s="3" t="s">
        <v>23</v>
      </c>
      <c r="B157" s="23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5.75" thickBot="1">
      <c r="A158" s="3" t="s">
        <v>24</v>
      </c>
      <c r="B158" s="23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5.75" thickBot="1">
      <c r="A159" s="3" t="s">
        <v>25</v>
      </c>
      <c r="B159" s="23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5.75" thickBot="1">
      <c r="A160" s="3" t="s">
        <v>26</v>
      </c>
      <c r="B160" s="23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5.75" thickBot="1">
      <c r="A161" s="3" t="s">
        <v>27</v>
      </c>
      <c r="B161" s="23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5.75" thickBot="1">
      <c r="A162" s="3" t="s">
        <v>28</v>
      </c>
      <c r="B162" s="23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5.75" thickBot="1">
      <c r="A163" s="3" t="s">
        <v>29</v>
      </c>
      <c r="B163" s="23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5.75" thickBot="1">
      <c r="A164" s="3" t="s">
        <v>30</v>
      </c>
      <c r="B164" s="23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5.75" thickBot="1">
      <c r="A165" s="3" t="s">
        <v>31</v>
      </c>
      <c r="B165" s="23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5.75" thickBot="1">
      <c r="A166" s="3" t="s">
        <v>32</v>
      </c>
      <c r="B166" s="23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5.75" thickBot="1">
      <c r="A167" s="3" t="s">
        <v>33</v>
      </c>
      <c r="B167" s="23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5.75" thickBot="1">
      <c r="A168" s="3" t="s">
        <v>34</v>
      </c>
      <c r="B168" s="23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5.75" thickBot="1">
      <c r="A169" s="3" t="s">
        <v>35</v>
      </c>
      <c r="B169" s="23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5.75" thickBot="1">
      <c r="A170" s="3" t="s">
        <v>36</v>
      </c>
      <c r="B170" s="23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5.75" thickBot="1">
      <c r="A171" s="3" t="s">
        <v>37</v>
      </c>
      <c r="B171" s="23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5.75" thickBot="1">
      <c r="A172" s="3" t="s">
        <v>38</v>
      </c>
      <c r="B172" s="23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5.75" thickBot="1">
      <c r="A173" s="3" t="s">
        <v>39</v>
      </c>
      <c r="B173" s="23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5.75" thickBot="1">
      <c r="A174" s="3" t="s">
        <v>40</v>
      </c>
      <c r="B174" s="23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5.75" thickBot="1">
      <c r="A175" s="3" t="s">
        <v>41</v>
      </c>
      <c r="B175" s="23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5.75" thickBot="1">
      <c r="A176" s="3" t="s">
        <v>42</v>
      </c>
      <c r="B176" s="23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5.75" thickBot="1">
      <c r="A177" s="3" t="s">
        <v>43</v>
      </c>
      <c r="B177" s="23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5.75" thickBot="1">
      <c r="A178" s="3" t="s">
        <v>44</v>
      </c>
      <c r="B178" s="23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5.75" thickBot="1">
      <c r="A179" s="3" t="s">
        <v>45</v>
      </c>
      <c r="B179" s="23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5.75" thickBot="1">
      <c r="A180" s="3" t="s">
        <v>46</v>
      </c>
      <c r="B180" s="23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5.75" thickBot="1">
      <c r="A181" s="3" t="s">
        <v>47</v>
      </c>
      <c r="B181" s="23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5.75" thickBot="1">
      <c r="A182" s="3" t="s">
        <v>48</v>
      </c>
      <c r="B182" s="23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5.75" thickBot="1">
      <c r="A183" s="3" t="s">
        <v>49</v>
      </c>
      <c r="B183" s="23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5.75" thickBot="1">
      <c r="A184" s="3" t="s">
        <v>50</v>
      </c>
      <c r="B184" s="23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5.75" thickBot="1">
      <c r="A185" s="3" t="s">
        <v>51</v>
      </c>
      <c r="B185" s="23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5.75" thickBot="1">
      <c r="A186" s="3" t="s">
        <v>52</v>
      </c>
      <c r="B186" s="23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5.75" thickBot="1">
      <c r="A187" s="3" t="s">
        <v>53</v>
      </c>
      <c r="B187" s="23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229"/>
      <c r="C188" s="30">
        <f t="shared" si="4"/>
        <v>0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95">
        <v>1.0692001795403847E-2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9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9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9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9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9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9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9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9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9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9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9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9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9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9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9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9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9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19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19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19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19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19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9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19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>
      <c r="A229" s="29" t="s">
        <v>29</v>
      </c>
      <c r="B229" s="19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>
      <c r="A230" s="29" t="s">
        <v>30</v>
      </c>
      <c r="B230" s="19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>
      <c r="A231" s="29" t="s">
        <v>31</v>
      </c>
      <c r="B231" s="19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>
      <c r="A232" s="29" t="s">
        <v>32</v>
      </c>
      <c r="B232" s="19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>
      <c r="A233" s="29" t="s">
        <v>33</v>
      </c>
      <c r="B233" s="19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>
      <c r="A234" s="29" t="s">
        <v>34</v>
      </c>
      <c r="B234" s="19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>
      <c r="A235" s="29" t="s">
        <v>35</v>
      </c>
      <c r="B235" s="19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>
      <c r="A236" s="29" t="s">
        <v>36</v>
      </c>
      <c r="B236" s="19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>
      <c r="A237" s="29" t="s">
        <v>37</v>
      </c>
      <c r="B237" s="19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>
      <c r="A238" s="29" t="s">
        <v>38</v>
      </c>
      <c r="B238" s="19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>
      <c r="A239" s="29" t="s">
        <v>39</v>
      </c>
      <c r="B239" s="19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>
      <c r="A240" s="29" t="s">
        <v>40</v>
      </c>
      <c r="B240" s="19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>
      <c r="A241" s="29" t="s">
        <v>41</v>
      </c>
      <c r="B241" s="19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>
      <c r="A242" s="29" t="s">
        <v>42</v>
      </c>
      <c r="B242" s="19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>
      <c r="A243" s="29" t="s">
        <v>43</v>
      </c>
      <c r="B243" s="19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>
      <c r="A244" s="29" t="s">
        <v>44</v>
      </c>
      <c r="B244" s="19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>
      <c r="A245" s="29" t="s">
        <v>45</v>
      </c>
      <c r="B245" s="19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>
      <c r="A246" s="29" t="s">
        <v>46</v>
      </c>
      <c r="B246" s="19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>
      <c r="A247" s="29" t="s">
        <v>47</v>
      </c>
      <c r="B247" s="19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>
      <c r="A248" s="29" t="s">
        <v>48</v>
      </c>
      <c r="B248" s="19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>
      <c r="A249" s="29" t="s">
        <v>49</v>
      </c>
      <c r="B249" s="19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>
      <c r="A250" s="29" t="s">
        <v>50</v>
      </c>
      <c r="B250" s="19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>
      <c r="A251" s="29" t="s">
        <v>51</v>
      </c>
      <c r="B251" s="19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>
      <c r="A252" s="29" t="s">
        <v>52</v>
      </c>
      <c r="B252" s="19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>
      <c r="A253" s="29" t="s">
        <v>53</v>
      </c>
      <c r="B253" s="224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>
      <c r="A254" s="29" t="s">
        <v>53</v>
      </c>
      <c r="B254" s="29" t="s">
        <v>160</v>
      </c>
      <c r="C254" s="30">
        <f t="shared" si="5"/>
        <v>21.065277777777776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0.10291914680204974</v>
      </c>
      <c r="F255" s="40">
        <v>0.11744257124827463</v>
      </c>
      <c r="G255" s="40">
        <v>3.1938596690001972E-2</v>
      </c>
    </row>
    <row r="256" spans="1:7" ht="48">
      <c r="A256" s="33" t="s">
        <v>55</v>
      </c>
      <c r="B256" s="29">
        <v>4.8</v>
      </c>
      <c r="C256" s="29"/>
      <c r="D256" s="58"/>
      <c r="E256" s="34">
        <v>1.4501475844853358</v>
      </c>
      <c r="F256" s="41">
        <v>1.159301014194529</v>
      </c>
      <c r="G256" s="42">
        <v>4.8</v>
      </c>
    </row>
    <row r="257" spans="1:7" ht="48">
      <c r="A257" s="33" t="s">
        <v>56</v>
      </c>
      <c r="B257" s="29">
        <v>0.94599999999999995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2.88</v>
      </c>
      <c r="C258" s="29"/>
      <c r="D258" s="11"/>
      <c r="E258" s="11">
        <v>0.87008855069120139</v>
      </c>
      <c r="F258" s="39">
        <v>0.69558060851671744</v>
      </c>
      <c r="G258" s="39">
        <v>2.88</v>
      </c>
    </row>
    <row r="261" spans="1:7">
      <c r="A261" s="16" t="s">
        <v>64</v>
      </c>
      <c r="B261" s="17">
        <f>AVERAGE(B209:B248)</f>
        <v>1.4501475844853358</v>
      </c>
      <c r="C261" s="17"/>
    </row>
    <row r="262" spans="1:7">
      <c r="A262" s="16" t="s">
        <v>65</v>
      </c>
      <c r="B262" s="18">
        <f>AVERAGE(B214:B243)</f>
        <v>1.159301014194529</v>
      </c>
      <c r="C262" s="18"/>
    </row>
    <row r="263" spans="1:7">
      <c r="A263" s="16" t="s">
        <v>66</v>
      </c>
      <c r="B263" s="18">
        <f>AVERAGE(B220:B238)</f>
        <v>0.99217096660086634</v>
      </c>
      <c r="C263" s="18"/>
    </row>
    <row r="264" spans="1:7" ht="15.75" thickBot="1"/>
    <row r="265" spans="1:7" ht="15" customHeight="1" thickBot="1">
      <c r="A265" s="494"/>
      <c r="B265" s="500"/>
      <c r="C265" s="501"/>
      <c r="D265" s="502"/>
      <c r="E265" s="19"/>
      <c r="F265" s="19"/>
      <c r="G265" s="19"/>
    </row>
    <row r="266" spans="1:7">
      <c r="A266" s="495"/>
      <c r="B266" s="11"/>
      <c r="D266" s="11"/>
      <c r="E266" s="11"/>
      <c r="F266" s="39"/>
      <c r="G266" s="39"/>
    </row>
    <row r="267" spans="1:7" ht="15.75" thickBot="1">
      <c r="A267" s="496"/>
      <c r="B267" s="3"/>
      <c r="C267" s="65"/>
      <c r="D267" s="20"/>
      <c r="E267" s="20"/>
      <c r="F267" s="20"/>
      <c r="G267" s="20"/>
    </row>
    <row r="268" spans="1:7" ht="15.75" thickBot="1">
      <c r="A268" s="50"/>
      <c r="B268" s="51"/>
      <c r="D268" s="51"/>
      <c r="E268" s="51"/>
      <c r="F268" s="52"/>
      <c r="G268" s="52"/>
    </row>
    <row r="269" spans="1:7" ht="15.75" thickBot="1">
      <c r="A269" s="8"/>
      <c r="B269" s="24"/>
      <c r="D269" s="14"/>
      <c r="E269" s="14"/>
      <c r="F269" s="38"/>
      <c r="G269" s="38"/>
    </row>
    <row r="270" spans="1:7" ht="15.75" thickBot="1">
      <c r="A270" s="8"/>
      <c r="B270" s="25"/>
      <c r="C270">
        <v>0</v>
      </c>
      <c r="D270" s="14"/>
      <c r="E270" s="14"/>
      <c r="F270" s="38"/>
      <c r="G270" s="38"/>
    </row>
    <row r="271" spans="1:7" ht="15.75" thickBot="1">
      <c r="A271" s="8"/>
      <c r="B271" s="25"/>
      <c r="C271" s="30">
        <f>B270</f>
        <v>0</v>
      </c>
      <c r="D271" s="14"/>
      <c r="E271" s="14"/>
      <c r="F271" s="38"/>
      <c r="G271" s="38"/>
    </row>
    <row r="272" spans="1:7" ht="15.75" thickBot="1">
      <c r="A272" s="8"/>
      <c r="B272" s="25"/>
      <c r="C272" s="30">
        <f t="shared" ref="C272:C320" si="6">B271</f>
        <v>0</v>
      </c>
      <c r="D272" s="14"/>
      <c r="E272" s="14"/>
      <c r="F272" s="38"/>
      <c r="G272" s="38"/>
    </row>
    <row r="273" spans="1:7" ht="15.75" thickBot="1">
      <c r="A273" s="8"/>
      <c r="B273" s="25"/>
      <c r="C273" s="30">
        <f t="shared" si="6"/>
        <v>0</v>
      </c>
      <c r="D273" s="14"/>
      <c r="E273" s="14"/>
      <c r="F273" s="38"/>
      <c r="G273" s="38"/>
    </row>
    <row r="274" spans="1:7" ht="15.75" thickBot="1">
      <c r="A274" s="8"/>
      <c r="B274" s="25"/>
      <c r="C274" s="30">
        <f t="shared" si="6"/>
        <v>0</v>
      </c>
      <c r="D274" s="14"/>
      <c r="E274" s="14"/>
      <c r="F274" s="38"/>
      <c r="G274" s="38"/>
    </row>
    <row r="275" spans="1:7" ht="15.75" thickBot="1">
      <c r="A275" s="8"/>
      <c r="B275" s="25"/>
      <c r="C275" s="30">
        <f t="shared" si="6"/>
        <v>0</v>
      </c>
      <c r="D275" s="14"/>
      <c r="E275" s="14"/>
      <c r="F275" s="38"/>
      <c r="G275" s="38"/>
    </row>
    <row r="276" spans="1:7" ht="15.75" thickBot="1">
      <c r="A276" s="3"/>
      <c r="B276" s="25"/>
      <c r="C276" s="30">
        <f t="shared" si="6"/>
        <v>0</v>
      </c>
      <c r="D276" s="14"/>
      <c r="E276" s="14"/>
      <c r="F276" s="38"/>
      <c r="G276" s="38"/>
    </row>
    <row r="277" spans="1:7" ht="15.75" thickBot="1">
      <c r="A277" s="3"/>
      <c r="B277" s="25"/>
      <c r="C277" s="30">
        <f t="shared" si="6"/>
        <v>0</v>
      </c>
      <c r="D277" s="14"/>
      <c r="E277" s="14"/>
      <c r="F277" s="38"/>
      <c r="G277" s="38"/>
    </row>
    <row r="278" spans="1:7" ht="15.75" thickBot="1">
      <c r="A278" s="3"/>
      <c r="B278" s="25"/>
      <c r="C278" s="30">
        <f t="shared" si="6"/>
        <v>0</v>
      </c>
      <c r="D278" s="14"/>
      <c r="E278" s="14"/>
      <c r="F278" s="38"/>
      <c r="G278" s="38"/>
    </row>
    <row r="279" spans="1:7" ht="15.75" thickBot="1">
      <c r="A279" s="3"/>
      <c r="B279" s="25"/>
      <c r="C279" s="30">
        <f t="shared" si="6"/>
        <v>0</v>
      </c>
      <c r="D279" s="14"/>
      <c r="E279" s="14"/>
      <c r="F279" s="38"/>
      <c r="G279" s="38"/>
    </row>
    <row r="280" spans="1:7" ht="15.75" thickBot="1">
      <c r="A280" s="3"/>
      <c r="B280" s="25"/>
      <c r="C280" s="30">
        <f t="shared" si="6"/>
        <v>0</v>
      </c>
      <c r="D280" s="14"/>
      <c r="E280" s="14"/>
      <c r="F280" s="38"/>
      <c r="G280" s="38"/>
    </row>
    <row r="281" spans="1:7" ht="15.75" thickBot="1">
      <c r="A281" s="3"/>
      <c r="B281" s="25"/>
      <c r="C281" s="30">
        <f t="shared" si="6"/>
        <v>0</v>
      </c>
      <c r="D281" s="14"/>
      <c r="E281" s="14"/>
      <c r="F281" s="38"/>
      <c r="G281" s="38"/>
    </row>
    <row r="282" spans="1:7" ht="15.75" thickBot="1">
      <c r="A282" s="3"/>
      <c r="B282" s="25"/>
      <c r="C282" s="30">
        <f t="shared" si="6"/>
        <v>0</v>
      </c>
      <c r="D282" s="14"/>
      <c r="E282" s="14"/>
      <c r="F282" s="38"/>
      <c r="G282" s="38"/>
    </row>
    <row r="283" spans="1:7" ht="15.75" thickBot="1">
      <c r="A283" s="3"/>
      <c r="B283" s="25"/>
      <c r="C283" s="30">
        <f t="shared" si="6"/>
        <v>0</v>
      </c>
      <c r="D283" s="14"/>
      <c r="E283" s="14"/>
      <c r="F283" s="38"/>
      <c r="G283" s="38"/>
    </row>
    <row r="284" spans="1:7" ht="15.75" thickBot="1">
      <c r="A284" s="3"/>
      <c r="B284" s="25"/>
      <c r="C284" s="30">
        <f t="shared" si="6"/>
        <v>0</v>
      </c>
      <c r="D284" s="14"/>
      <c r="E284" s="14"/>
      <c r="F284" s="38"/>
      <c r="G284" s="38"/>
    </row>
    <row r="285" spans="1:7" ht="15.75" thickBot="1">
      <c r="A285" s="3"/>
      <c r="B285" s="25"/>
      <c r="C285" s="30">
        <f t="shared" si="6"/>
        <v>0</v>
      </c>
      <c r="D285" s="14"/>
      <c r="E285" s="14"/>
      <c r="F285" s="38"/>
      <c r="G285" s="38"/>
    </row>
    <row r="286" spans="1:7" ht="15.75" thickBot="1">
      <c r="A286" s="3"/>
      <c r="B286" s="25"/>
      <c r="C286" s="30">
        <f t="shared" si="6"/>
        <v>0</v>
      </c>
      <c r="D286" s="14"/>
      <c r="E286" s="14"/>
      <c r="F286" s="38"/>
      <c r="G286" s="38"/>
    </row>
    <row r="287" spans="1:7" ht="15.75" thickBot="1">
      <c r="A287" s="3"/>
      <c r="B287" s="25"/>
      <c r="C287" s="30">
        <f t="shared" si="6"/>
        <v>0</v>
      </c>
      <c r="D287" s="14"/>
      <c r="E287" s="14"/>
      <c r="F287" s="38"/>
      <c r="G287" s="38"/>
    </row>
    <row r="288" spans="1:7" ht="15.75" thickBot="1">
      <c r="A288" s="3"/>
      <c r="B288" s="25"/>
      <c r="C288" s="30">
        <f t="shared" si="6"/>
        <v>0</v>
      </c>
      <c r="D288" s="14"/>
      <c r="E288" s="14"/>
      <c r="F288" s="38"/>
      <c r="G288" s="38"/>
    </row>
    <row r="289" spans="1:7" ht="15.75" thickBot="1">
      <c r="A289" s="3"/>
      <c r="B289" s="25"/>
      <c r="C289" s="30">
        <f t="shared" si="6"/>
        <v>0</v>
      </c>
      <c r="D289" s="14"/>
      <c r="E289" s="14"/>
      <c r="F289" s="38"/>
      <c r="G289" s="38"/>
    </row>
    <row r="290" spans="1:7" ht="15.75" thickBot="1">
      <c r="A290" s="3"/>
      <c r="B290" s="25"/>
      <c r="C290" s="30">
        <f t="shared" si="6"/>
        <v>0</v>
      </c>
      <c r="D290" s="14"/>
      <c r="E290" s="14"/>
      <c r="F290" s="38"/>
      <c r="G290" s="38"/>
    </row>
    <row r="291" spans="1:7" ht="15.75" thickBot="1">
      <c r="A291" s="3"/>
      <c r="B291" s="25"/>
      <c r="C291" s="30">
        <f t="shared" si="6"/>
        <v>0</v>
      </c>
      <c r="D291" s="14"/>
      <c r="E291" s="14"/>
      <c r="F291" s="38"/>
      <c r="G291" s="38"/>
    </row>
    <row r="292" spans="1:7" ht="15.75" thickBot="1">
      <c r="A292" s="3"/>
      <c r="B292" s="25"/>
      <c r="C292" s="30">
        <f t="shared" si="6"/>
        <v>0</v>
      </c>
      <c r="D292" s="14"/>
      <c r="E292" s="14"/>
      <c r="F292" s="38"/>
      <c r="G292" s="38"/>
    </row>
    <row r="293" spans="1:7" ht="15.75" thickBot="1">
      <c r="A293" s="3"/>
      <c r="B293" s="25"/>
      <c r="C293" s="30">
        <f t="shared" si="6"/>
        <v>0</v>
      </c>
      <c r="D293" s="14"/>
      <c r="E293" s="14"/>
      <c r="F293" s="38"/>
      <c r="G293" s="38"/>
    </row>
    <row r="294" spans="1:7" ht="15.75" thickBot="1">
      <c r="A294" s="3"/>
      <c r="B294" s="25"/>
      <c r="C294" s="30">
        <f t="shared" si="6"/>
        <v>0</v>
      </c>
      <c r="D294" s="14"/>
      <c r="E294" s="14"/>
      <c r="F294" s="38"/>
      <c r="G294" s="38"/>
    </row>
    <row r="295" spans="1:7" ht="15.75" thickBot="1">
      <c r="A295" s="3"/>
      <c r="B295" s="25"/>
      <c r="C295" s="30">
        <f t="shared" si="6"/>
        <v>0</v>
      </c>
      <c r="D295" s="14"/>
      <c r="E295" s="14"/>
      <c r="F295" s="38"/>
      <c r="G295" s="38"/>
    </row>
    <row r="296" spans="1:7" ht="15.75" thickBot="1">
      <c r="A296" s="3"/>
      <c r="B296" s="25"/>
      <c r="C296" s="30">
        <f t="shared" si="6"/>
        <v>0</v>
      </c>
      <c r="D296" s="14"/>
      <c r="E296" s="14"/>
      <c r="F296" s="38"/>
      <c r="G296" s="38"/>
    </row>
    <row r="297" spans="1:7" ht="15.75" thickBot="1">
      <c r="A297" s="3"/>
      <c r="B297" s="25"/>
      <c r="C297" s="30">
        <f t="shared" si="6"/>
        <v>0</v>
      </c>
      <c r="D297" s="14"/>
      <c r="E297" s="14"/>
      <c r="F297" s="38"/>
      <c r="G297" s="38"/>
    </row>
    <row r="298" spans="1:7" ht="15.75" thickBot="1">
      <c r="A298" s="3"/>
      <c r="B298" s="25"/>
      <c r="C298" s="30">
        <f t="shared" si="6"/>
        <v>0</v>
      </c>
      <c r="D298" s="14"/>
      <c r="E298" s="14"/>
      <c r="F298" s="38"/>
      <c r="G298" s="38"/>
    </row>
    <row r="299" spans="1:7" ht="15.75" thickBot="1">
      <c r="A299" s="3"/>
      <c r="B299" s="25"/>
      <c r="C299" s="30">
        <f t="shared" si="6"/>
        <v>0</v>
      </c>
      <c r="D299" s="14"/>
      <c r="E299" s="14"/>
      <c r="F299" s="38"/>
      <c r="G299" s="38"/>
    </row>
    <row r="300" spans="1:7" ht="15.75" thickBot="1">
      <c r="A300" s="3"/>
      <c r="B300" s="25"/>
      <c r="C300" s="30">
        <f t="shared" si="6"/>
        <v>0</v>
      </c>
      <c r="D300" s="14"/>
      <c r="E300" s="14"/>
      <c r="F300" s="38"/>
      <c r="G300" s="38"/>
    </row>
    <row r="301" spans="1:7" ht="15.75" thickBot="1">
      <c r="A301" s="3"/>
      <c r="B301" s="25"/>
      <c r="C301" s="30">
        <f t="shared" si="6"/>
        <v>0</v>
      </c>
      <c r="D301" s="14"/>
      <c r="E301" s="14"/>
      <c r="F301" s="38"/>
      <c r="G301" s="38"/>
    </row>
    <row r="302" spans="1:7" ht="15.75" thickBot="1">
      <c r="A302" s="3"/>
      <c r="B302" s="25"/>
      <c r="C302" s="30">
        <f t="shared" si="6"/>
        <v>0</v>
      </c>
      <c r="D302" s="14"/>
      <c r="E302" s="14"/>
      <c r="F302" s="38"/>
      <c r="G302" s="38"/>
    </row>
    <row r="303" spans="1:7" ht="15.75" thickBot="1">
      <c r="A303" s="3"/>
      <c r="B303" s="25"/>
      <c r="C303" s="30">
        <f t="shared" si="6"/>
        <v>0</v>
      </c>
      <c r="D303" s="14"/>
      <c r="E303" s="14"/>
      <c r="F303" s="38"/>
      <c r="G303" s="38"/>
    </row>
    <row r="304" spans="1:7" ht="15.75" thickBot="1">
      <c r="A304" s="3"/>
      <c r="B304" s="25"/>
      <c r="C304" s="30">
        <f t="shared" si="6"/>
        <v>0</v>
      </c>
      <c r="D304" s="14"/>
      <c r="E304" s="14"/>
      <c r="F304" s="38"/>
      <c r="G304" s="38"/>
    </row>
    <row r="305" spans="1:7" ht="15.75" thickBot="1">
      <c r="A305" s="3"/>
      <c r="B305" s="25"/>
      <c r="C305" s="30">
        <f t="shared" si="6"/>
        <v>0</v>
      </c>
      <c r="D305" s="14"/>
      <c r="E305" s="14"/>
      <c r="F305" s="38"/>
      <c r="G305" s="38"/>
    </row>
    <row r="306" spans="1:7" ht="15.75" thickBot="1">
      <c r="A306" s="3"/>
      <c r="B306" s="25"/>
      <c r="C306" s="30">
        <f t="shared" si="6"/>
        <v>0</v>
      </c>
      <c r="D306" s="14"/>
      <c r="E306" s="14"/>
      <c r="F306" s="38"/>
      <c r="G306" s="38"/>
    </row>
    <row r="307" spans="1:7" ht="15.75" thickBot="1">
      <c r="A307" s="3"/>
      <c r="B307" s="25"/>
      <c r="C307" s="30">
        <f t="shared" si="6"/>
        <v>0</v>
      </c>
      <c r="D307" s="14"/>
      <c r="E307" s="14"/>
      <c r="F307" s="38"/>
      <c r="G307" s="38"/>
    </row>
    <row r="308" spans="1:7" ht="15.75" thickBot="1">
      <c r="A308" s="3"/>
      <c r="B308" s="25"/>
      <c r="C308" s="30">
        <f t="shared" si="6"/>
        <v>0</v>
      </c>
      <c r="D308" s="14"/>
      <c r="E308" s="14"/>
      <c r="F308" s="38"/>
      <c r="G308" s="38"/>
    </row>
    <row r="309" spans="1:7" ht="15.75" thickBot="1">
      <c r="A309" s="3"/>
      <c r="B309" s="25"/>
      <c r="C309" s="30">
        <f t="shared" si="6"/>
        <v>0</v>
      </c>
      <c r="D309" s="14"/>
      <c r="E309" s="14"/>
      <c r="F309" s="38"/>
      <c r="G309" s="38"/>
    </row>
    <row r="310" spans="1:7" ht="15.75" thickBot="1">
      <c r="A310" s="3"/>
      <c r="B310" s="25"/>
      <c r="C310" s="30">
        <f t="shared" si="6"/>
        <v>0</v>
      </c>
      <c r="D310" s="14"/>
      <c r="E310" s="14"/>
      <c r="F310" s="38"/>
      <c r="G310" s="38"/>
    </row>
    <row r="311" spans="1:7" ht="15.75" thickBot="1">
      <c r="A311" s="3"/>
      <c r="B311" s="25"/>
      <c r="C311" s="30">
        <f t="shared" si="6"/>
        <v>0</v>
      </c>
      <c r="D311" s="14"/>
      <c r="E311" s="14"/>
      <c r="F311" s="38"/>
      <c r="G311" s="38"/>
    </row>
    <row r="312" spans="1:7" ht="15.75" thickBot="1">
      <c r="A312" s="3"/>
      <c r="B312" s="25"/>
      <c r="C312" s="30">
        <f t="shared" si="6"/>
        <v>0</v>
      </c>
      <c r="D312" s="14"/>
      <c r="E312" s="14"/>
      <c r="F312" s="38"/>
      <c r="G312" s="38"/>
    </row>
    <row r="313" spans="1:7" ht="15.75" thickBot="1">
      <c r="A313" s="3"/>
      <c r="B313" s="25"/>
      <c r="C313" s="30">
        <f t="shared" si="6"/>
        <v>0</v>
      </c>
      <c r="D313" s="14"/>
      <c r="E313" s="14"/>
      <c r="F313" s="38"/>
      <c r="G313" s="38"/>
    </row>
    <row r="314" spans="1:7" ht="15.75" thickBot="1">
      <c r="A314" s="3"/>
      <c r="B314" s="25"/>
      <c r="C314" s="30">
        <f t="shared" si="6"/>
        <v>0</v>
      </c>
      <c r="D314" s="14"/>
      <c r="E314" s="14"/>
      <c r="F314" s="38"/>
      <c r="G314" s="38"/>
    </row>
    <row r="315" spans="1:7" ht="15.75" thickBot="1">
      <c r="A315" s="3"/>
      <c r="B315" s="25"/>
      <c r="C315" s="30">
        <f t="shared" si="6"/>
        <v>0</v>
      </c>
      <c r="D315" s="14"/>
      <c r="E315" s="14"/>
      <c r="F315" s="38"/>
      <c r="G315" s="38"/>
    </row>
    <row r="316" spans="1:7" ht="15.75" thickBot="1">
      <c r="A316" s="3"/>
      <c r="B316" s="25"/>
      <c r="C316" s="30">
        <f t="shared" si="6"/>
        <v>0</v>
      </c>
      <c r="D316" s="14"/>
      <c r="E316" s="14"/>
      <c r="F316" s="38"/>
      <c r="G316" s="38"/>
    </row>
    <row r="317" spans="1:7" ht="15.75" thickBot="1">
      <c r="A317" s="3"/>
      <c r="B317" s="25"/>
      <c r="C317" s="30">
        <f t="shared" si="6"/>
        <v>0</v>
      </c>
      <c r="D317" s="14"/>
      <c r="E317" s="14"/>
      <c r="F317" s="38"/>
      <c r="G317" s="38"/>
    </row>
    <row r="318" spans="1:7" ht="15.75" thickBot="1">
      <c r="A318" s="3"/>
      <c r="B318" s="25"/>
      <c r="C318" s="30">
        <f t="shared" si="6"/>
        <v>0</v>
      </c>
      <c r="D318" s="14"/>
      <c r="E318" s="14"/>
      <c r="F318" s="38"/>
      <c r="G318" s="38"/>
    </row>
    <row r="319" spans="1:7" ht="15.75" thickBot="1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5.75" thickBot="1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5.75" thickBot="1">
      <c r="A321" s="5"/>
      <c r="B321" s="3"/>
      <c r="D321" s="4"/>
      <c r="E321" s="12"/>
      <c r="F321" s="45"/>
      <c r="G321" s="46"/>
    </row>
    <row r="322" spans="1:7" ht="15.75" thickBot="1">
      <c r="A322" s="5"/>
      <c r="B322" s="4"/>
      <c r="D322" s="1"/>
      <c r="E322" s="1"/>
      <c r="F322" s="37"/>
      <c r="G322" s="37"/>
    </row>
    <row r="323" spans="1:7" ht="15.75" thickBot="1">
      <c r="A323" s="6"/>
      <c r="B323" s="4"/>
      <c r="D323" s="1"/>
      <c r="E323" s="1"/>
      <c r="F323" s="37"/>
      <c r="G323" s="37"/>
    </row>
    <row r="326" spans="1:7">
      <c r="A326" s="16"/>
      <c r="B326" s="17"/>
    </row>
    <row r="327" spans="1:7">
      <c r="A327" s="16"/>
      <c r="B327" s="18"/>
    </row>
    <row r="328" spans="1:7">
      <c r="A328" s="16"/>
      <c r="B328" s="18"/>
    </row>
    <row r="331" spans="1:7" ht="15.75" thickBot="1"/>
    <row r="332" spans="1:7" ht="15" customHeight="1" thickBot="1">
      <c r="A332" s="494"/>
      <c r="B332" s="500"/>
      <c r="C332" s="501"/>
      <c r="D332" s="502"/>
      <c r="E332" s="19"/>
      <c r="F332" s="19"/>
      <c r="G332" s="19"/>
    </row>
    <row r="333" spans="1:7" ht="15.75" thickBot="1">
      <c r="A333" s="495"/>
      <c r="B333" s="7"/>
      <c r="D333" s="11"/>
      <c r="E333" s="11"/>
      <c r="F333" s="39"/>
      <c r="G333" s="39"/>
    </row>
    <row r="334" spans="1:7" ht="15.75" thickBot="1">
      <c r="A334" s="496"/>
      <c r="B334" s="3"/>
      <c r="D334" s="20"/>
      <c r="E334" s="20"/>
      <c r="F334" s="20"/>
      <c r="G334" s="20"/>
    </row>
    <row r="335" spans="1:7" ht="15.75" thickBot="1">
      <c r="A335" s="50"/>
      <c r="B335" s="51"/>
      <c r="D335" s="51"/>
      <c r="E335" s="51"/>
      <c r="F335" s="52"/>
      <c r="G335" s="52"/>
    </row>
    <row r="336" spans="1:7" ht="15.75" thickBot="1">
      <c r="A336" s="8"/>
      <c r="B336" s="232"/>
      <c r="C336" s="117"/>
      <c r="D336" s="14"/>
      <c r="E336" s="14"/>
      <c r="F336" s="38"/>
      <c r="G336" s="38"/>
    </row>
    <row r="337" spans="1:7" ht="15.75" thickBot="1">
      <c r="A337" s="8"/>
      <c r="B337" s="233"/>
      <c r="C337">
        <v>0</v>
      </c>
      <c r="D337" s="14"/>
      <c r="E337" s="14"/>
      <c r="F337" s="38"/>
      <c r="G337" s="38"/>
    </row>
    <row r="338" spans="1:7" ht="15.75" thickBot="1">
      <c r="A338" s="8"/>
      <c r="B338" s="233"/>
      <c r="C338" s="30">
        <f>B337</f>
        <v>0</v>
      </c>
      <c r="D338" s="14"/>
      <c r="E338" s="14"/>
      <c r="F338" s="38"/>
      <c r="G338" s="38"/>
    </row>
    <row r="339" spans="1:7" ht="15.75" thickBot="1">
      <c r="A339" s="8"/>
      <c r="B339" s="233"/>
      <c r="C339" s="30">
        <f t="shared" ref="C339:C387" si="7">B338</f>
        <v>0</v>
      </c>
      <c r="D339" s="14"/>
      <c r="E339" s="14"/>
      <c r="F339" s="38"/>
      <c r="G339" s="38"/>
    </row>
    <row r="340" spans="1:7" ht="15.75" thickBot="1">
      <c r="A340" s="8"/>
      <c r="B340" s="233"/>
      <c r="C340" s="30">
        <f t="shared" si="7"/>
        <v>0</v>
      </c>
      <c r="D340" s="14"/>
      <c r="E340" s="14"/>
      <c r="F340" s="38"/>
      <c r="G340" s="38"/>
    </row>
    <row r="341" spans="1:7" ht="15.75" thickBot="1">
      <c r="A341" s="8"/>
      <c r="B341" s="233"/>
      <c r="C341" s="30">
        <f t="shared" si="7"/>
        <v>0</v>
      </c>
      <c r="D341" s="14"/>
      <c r="E341" s="14"/>
      <c r="F341" s="38"/>
      <c r="G341" s="38"/>
    </row>
    <row r="342" spans="1:7" ht="15.75" thickBot="1">
      <c r="A342" s="8"/>
      <c r="B342" s="233"/>
      <c r="C342" s="30">
        <f t="shared" si="7"/>
        <v>0</v>
      </c>
      <c r="D342" s="14"/>
      <c r="E342" s="14"/>
      <c r="F342" s="38"/>
      <c r="G342" s="38"/>
    </row>
    <row r="343" spans="1:7" ht="15.75" thickBot="1">
      <c r="A343" s="3"/>
      <c r="B343" s="233"/>
      <c r="C343" s="30">
        <f t="shared" si="7"/>
        <v>0</v>
      </c>
      <c r="D343" s="14"/>
      <c r="E343" s="14"/>
      <c r="F343" s="38"/>
      <c r="G343" s="38"/>
    </row>
    <row r="344" spans="1:7" ht="15.75" thickBot="1">
      <c r="A344" s="3"/>
      <c r="B344" s="233"/>
      <c r="C344" s="30">
        <f t="shared" si="7"/>
        <v>0</v>
      </c>
      <c r="D344" s="14"/>
      <c r="E344" s="14"/>
      <c r="F344" s="38"/>
      <c r="G344" s="38"/>
    </row>
    <row r="345" spans="1:7" ht="15.75" thickBot="1">
      <c r="A345" s="3"/>
      <c r="B345" s="233"/>
      <c r="C345" s="30">
        <f t="shared" si="7"/>
        <v>0</v>
      </c>
      <c r="D345" s="14"/>
      <c r="E345" s="14"/>
      <c r="F345" s="38"/>
      <c r="G345" s="38"/>
    </row>
    <row r="346" spans="1:7" ht="15.75" thickBot="1">
      <c r="A346" s="3"/>
      <c r="B346" s="233"/>
      <c r="C346" s="30">
        <f t="shared" si="7"/>
        <v>0</v>
      </c>
      <c r="D346" s="14"/>
      <c r="E346" s="14"/>
      <c r="F346" s="38"/>
      <c r="G346" s="38"/>
    </row>
    <row r="347" spans="1:7" ht="15.75" thickBot="1">
      <c r="A347" s="3"/>
      <c r="B347" s="233"/>
      <c r="C347" s="30">
        <f t="shared" si="7"/>
        <v>0</v>
      </c>
      <c r="D347" s="14"/>
      <c r="E347" s="14"/>
      <c r="F347" s="38"/>
      <c r="G347" s="38"/>
    </row>
    <row r="348" spans="1:7" ht="15.75" thickBot="1">
      <c r="A348" s="3"/>
      <c r="B348" s="233"/>
      <c r="C348" s="30">
        <f t="shared" si="7"/>
        <v>0</v>
      </c>
      <c r="D348" s="14"/>
      <c r="E348" s="14"/>
      <c r="F348" s="38"/>
      <c r="G348" s="38"/>
    </row>
    <row r="349" spans="1:7" ht="15.75" thickBot="1">
      <c r="A349" s="3"/>
      <c r="B349" s="233"/>
      <c r="C349" s="30">
        <f t="shared" si="7"/>
        <v>0</v>
      </c>
      <c r="D349" s="14"/>
      <c r="E349" s="14"/>
      <c r="F349" s="38"/>
      <c r="G349" s="38"/>
    </row>
    <row r="350" spans="1:7" ht="15.75" thickBot="1">
      <c r="A350" s="3"/>
      <c r="B350" s="233"/>
      <c r="C350" s="30">
        <f t="shared" si="7"/>
        <v>0</v>
      </c>
      <c r="D350" s="14"/>
      <c r="E350" s="14"/>
      <c r="F350" s="38"/>
      <c r="G350" s="38"/>
    </row>
    <row r="351" spans="1:7" ht="15.75" thickBot="1">
      <c r="A351" s="3"/>
      <c r="B351" s="233"/>
      <c r="C351" s="30">
        <f t="shared" si="7"/>
        <v>0</v>
      </c>
      <c r="D351" s="14"/>
      <c r="E351" s="14"/>
      <c r="F351" s="38"/>
      <c r="G351" s="38"/>
    </row>
    <row r="352" spans="1:7" ht="15.75" thickBot="1">
      <c r="A352" s="3"/>
      <c r="B352" s="233"/>
      <c r="C352" s="30">
        <f t="shared" si="7"/>
        <v>0</v>
      </c>
      <c r="D352" s="14"/>
      <c r="E352" s="14"/>
      <c r="F352" s="38"/>
      <c r="G352" s="38"/>
    </row>
    <row r="353" spans="1:7" ht="15.75" thickBot="1">
      <c r="A353" s="3"/>
      <c r="B353" s="233"/>
      <c r="C353" s="30">
        <f t="shared" si="7"/>
        <v>0</v>
      </c>
      <c r="D353" s="14"/>
      <c r="E353" s="14"/>
      <c r="F353" s="38"/>
      <c r="G353" s="38"/>
    </row>
    <row r="354" spans="1:7" ht="15.75" thickBot="1">
      <c r="A354" s="3"/>
      <c r="B354" s="233"/>
      <c r="C354" s="30">
        <f t="shared" si="7"/>
        <v>0</v>
      </c>
      <c r="D354" s="14"/>
      <c r="E354" s="14"/>
      <c r="F354" s="38"/>
      <c r="G354" s="38"/>
    </row>
    <row r="355" spans="1:7" ht="15.75" thickBot="1">
      <c r="A355" s="3"/>
      <c r="B355" s="233"/>
      <c r="C355" s="30">
        <f t="shared" si="7"/>
        <v>0</v>
      </c>
      <c r="D355" s="14"/>
      <c r="E355" s="14"/>
      <c r="F355" s="38"/>
      <c r="G355" s="38"/>
    </row>
    <row r="356" spans="1:7" ht="15.75" thickBot="1">
      <c r="A356" s="3"/>
      <c r="B356" s="233"/>
      <c r="C356" s="30">
        <f t="shared" si="7"/>
        <v>0</v>
      </c>
      <c r="D356" s="14"/>
      <c r="E356" s="14"/>
      <c r="F356" s="38"/>
      <c r="G356" s="38"/>
    </row>
    <row r="357" spans="1:7" ht="15.75" thickBot="1">
      <c r="A357" s="3"/>
      <c r="B357" s="233"/>
      <c r="C357" s="30">
        <f t="shared" si="7"/>
        <v>0</v>
      </c>
      <c r="D357" s="14"/>
      <c r="E357" s="14"/>
      <c r="F357" s="38"/>
      <c r="G357" s="38"/>
    </row>
    <row r="358" spans="1:7" ht="15.75" thickBot="1">
      <c r="A358" s="3"/>
      <c r="B358" s="233"/>
      <c r="C358" s="30">
        <f t="shared" si="7"/>
        <v>0</v>
      </c>
      <c r="D358" s="14"/>
      <c r="E358" s="14"/>
      <c r="F358" s="38"/>
      <c r="G358" s="38"/>
    </row>
    <row r="359" spans="1:7" ht="15.75" thickBot="1">
      <c r="A359" s="3"/>
      <c r="B359" s="233"/>
      <c r="C359" s="30">
        <f t="shared" si="7"/>
        <v>0</v>
      </c>
      <c r="D359" s="14"/>
      <c r="E359" s="14"/>
      <c r="F359" s="38"/>
      <c r="G359" s="38"/>
    </row>
    <row r="360" spans="1:7" ht="15.75" thickBot="1">
      <c r="A360" s="3"/>
      <c r="B360" s="233"/>
      <c r="C360" s="30">
        <f t="shared" si="7"/>
        <v>0</v>
      </c>
      <c r="D360" s="14"/>
      <c r="E360" s="14"/>
      <c r="F360" s="38"/>
      <c r="G360" s="38"/>
    </row>
    <row r="361" spans="1:7" ht="15.75" thickBot="1">
      <c r="A361" s="3"/>
      <c r="B361" s="233"/>
      <c r="C361" s="30">
        <f t="shared" si="7"/>
        <v>0</v>
      </c>
      <c r="D361" s="14"/>
      <c r="E361" s="14"/>
      <c r="F361" s="38"/>
      <c r="G361" s="38"/>
    </row>
    <row r="362" spans="1:7" ht="15.75" thickBot="1">
      <c r="A362" s="3"/>
      <c r="B362" s="233"/>
      <c r="C362" s="30">
        <f t="shared" si="7"/>
        <v>0</v>
      </c>
      <c r="D362" s="14"/>
      <c r="E362" s="14"/>
      <c r="F362" s="38"/>
      <c r="G362" s="38"/>
    </row>
    <row r="363" spans="1:7" ht="15.75" thickBot="1">
      <c r="A363" s="3"/>
      <c r="B363" s="233"/>
      <c r="C363" s="30">
        <f t="shared" si="7"/>
        <v>0</v>
      </c>
      <c r="D363" s="14"/>
      <c r="E363" s="14"/>
      <c r="F363" s="38"/>
      <c r="G363" s="38"/>
    </row>
    <row r="364" spans="1:7" ht="15.75" thickBot="1">
      <c r="A364" s="3"/>
      <c r="B364" s="233"/>
      <c r="C364" s="30">
        <f t="shared" si="7"/>
        <v>0</v>
      </c>
      <c r="D364" s="14"/>
      <c r="E364" s="14"/>
      <c r="F364" s="38"/>
      <c r="G364" s="38"/>
    </row>
    <row r="365" spans="1:7" ht="15.75" thickBot="1">
      <c r="A365" s="3"/>
      <c r="B365" s="233"/>
      <c r="C365" s="30">
        <f t="shared" si="7"/>
        <v>0</v>
      </c>
      <c r="D365" s="14"/>
      <c r="E365" s="14"/>
      <c r="F365" s="38"/>
      <c r="G365" s="38"/>
    </row>
    <row r="366" spans="1:7" ht="15.75" thickBot="1">
      <c r="A366" s="3"/>
      <c r="B366" s="233"/>
      <c r="C366" s="30">
        <f t="shared" si="7"/>
        <v>0</v>
      </c>
      <c r="D366" s="14"/>
      <c r="E366" s="14"/>
      <c r="F366" s="38"/>
      <c r="G366" s="38"/>
    </row>
    <row r="367" spans="1:7" ht="15.75" thickBot="1">
      <c r="A367" s="3"/>
      <c r="B367" s="233"/>
      <c r="C367" s="30">
        <f t="shared" si="7"/>
        <v>0</v>
      </c>
      <c r="D367" s="14"/>
      <c r="E367" s="14"/>
      <c r="F367" s="38"/>
      <c r="G367" s="38"/>
    </row>
    <row r="368" spans="1:7" ht="15.75" thickBot="1">
      <c r="A368" s="3"/>
      <c r="B368" s="233"/>
      <c r="C368" s="30">
        <f t="shared" si="7"/>
        <v>0</v>
      </c>
      <c r="D368" s="14"/>
      <c r="E368" s="14"/>
      <c r="F368" s="38"/>
      <c r="G368" s="38"/>
    </row>
    <row r="369" spans="1:7" ht="15.75" thickBot="1">
      <c r="A369" s="3"/>
      <c r="B369" s="233"/>
      <c r="C369" s="30">
        <f t="shared" si="7"/>
        <v>0</v>
      </c>
      <c r="D369" s="14"/>
      <c r="E369" s="14"/>
      <c r="F369" s="38"/>
      <c r="G369" s="38"/>
    </row>
    <row r="370" spans="1:7" ht="15.75" thickBot="1">
      <c r="A370" s="3"/>
      <c r="B370" s="233"/>
      <c r="C370" s="30">
        <f t="shared" si="7"/>
        <v>0</v>
      </c>
      <c r="D370" s="14"/>
      <c r="E370" s="14"/>
      <c r="F370" s="38"/>
      <c r="G370" s="38"/>
    </row>
    <row r="371" spans="1:7" ht="15.75" thickBot="1">
      <c r="A371" s="3"/>
      <c r="B371" s="233"/>
      <c r="C371" s="30">
        <f t="shared" si="7"/>
        <v>0</v>
      </c>
      <c r="D371" s="14"/>
      <c r="E371" s="14"/>
      <c r="F371" s="38"/>
      <c r="G371" s="38"/>
    </row>
    <row r="372" spans="1:7" ht="15.75" thickBot="1">
      <c r="A372" s="3"/>
      <c r="B372" s="233"/>
      <c r="C372" s="30">
        <f t="shared" si="7"/>
        <v>0</v>
      </c>
      <c r="D372" s="14"/>
      <c r="E372" s="14"/>
      <c r="F372" s="38"/>
      <c r="G372" s="38"/>
    </row>
    <row r="373" spans="1:7" ht="15.75" thickBot="1">
      <c r="A373" s="3"/>
      <c r="B373" s="233"/>
      <c r="C373" s="30">
        <f t="shared" si="7"/>
        <v>0</v>
      </c>
      <c r="D373" s="14"/>
      <c r="E373" s="14"/>
      <c r="F373" s="38"/>
      <c r="G373" s="38"/>
    </row>
    <row r="374" spans="1:7" ht="15.75" thickBot="1">
      <c r="A374" s="3"/>
      <c r="B374" s="233"/>
      <c r="C374" s="30">
        <f t="shared" si="7"/>
        <v>0</v>
      </c>
      <c r="D374" s="14"/>
      <c r="E374" s="14"/>
      <c r="F374" s="38"/>
      <c r="G374" s="38"/>
    </row>
    <row r="375" spans="1:7" ht="15.75" thickBot="1">
      <c r="A375" s="3"/>
      <c r="B375" s="233"/>
      <c r="C375" s="30">
        <f t="shared" si="7"/>
        <v>0</v>
      </c>
      <c r="D375" s="14"/>
      <c r="E375" s="14"/>
      <c r="F375" s="38"/>
      <c r="G375" s="38"/>
    </row>
    <row r="376" spans="1:7" ht="15.75" thickBot="1">
      <c r="A376" s="3"/>
      <c r="B376" s="233"/>
      <c r="C376" s="30">
        <f t="shared" si="7"/>
        <v>0</v>
      </c>
      <c r="D376" s="14"/>
      <c r="E376" s="14"/>
      <c r="F376" s="38"/>
      <c r="G376" s="38"/>
    </row>
    <row r="377" spans="1:7" ht="15.75" thickBot="1">
      <c r="A377" s="3"/>
      <c r="B377" s="233"/>
      <c r="C377" s="30">
        <f t="shared" si="7"/>
        <v>0</v>
      </c>
      <c r="D377" s="14"/>
      <c r="E377" s="14"/>
      <c r="F377" s="38"/>
      <c r="G377" s="38"/>
    </row>
    <row r="378" spans="1:7" ht="15.75" thickBot="1">
      <c r="A378" s="3"/>
      <c r="B378" s="233"/>
      <c r="C378" s="30">
        <f t="shared" si="7"/>
        <v>0</v>
      </c>
      <c r="D378" s="14"/>
      <c r="E378" s="14"/>
      <c r="F378" s="38"/>
      <c r="G378" s="38"/>
    </row>
    <row r="379" spans="1:7" ht="15.75" thickBot="1">
      <c r="A379" s="3"/>
      <c r="B379" s="233"/>
      <c r="C379" s="30">
        <f t="shared" si="7"/>
        <v>0</v>
      </c>
      <c r="D379" s="14"/>
      <c r="E379" s="14"/>
      <c r="F379" s="38"/>
      <c r="G379" s="38"/>
    </row>
    <row r="380" spans="1:7" ht="15.75" thickBot="1">
      <c r="A380" s="3"/>
      <c r="B380" s="233"/>
      <c r="C380" s="30">
        <f t="shared" si="7"/>
        <v>0</v>
      </c>
      <c r="D380" s="14"/>
      <c r="E380" s="14"/>
      <c r="F380" s="38"/>
      <c r="G380" s="38"/>
    </row>
    <row r="381" spans="1:7" ht="15.75" thickBot="1">
      <c r="A381" s="3"/>
      <c r="B381" s="233"/>
      <c r="C381" s="30">
        <f t="shared" si="7"/>
        <v>0</v>
      </c>
      <c r="D381" s="14"/>
      <c r="E381" s="14"/>
      <c r="F381" s="38"/>
      <c r="G381" s="38"/>
    </row>
    <row r="382" spans="1:7" ht="15.75" thickBot="1">
      <c r="A382" s="3"/>
      <c r="B382" s="233"/>
      <c r="C382" s="30">
        <f t="shared" si="7"/>
        <v>0</v>
      </c>
      <c r="D382" s="14"/>
      <c r="E382" s="14"/>
      <c r="F382" s="38"/>
      <c r="G382" s="38"/>
    </row>
    <row r="383" spans="1:7" ht="15.75" thickBot="1">
      <c r="A383" s="3"/>
      <c r="B383" s="233"/>
      <c r="C383" s="30">
        <f t="shared" si="7"/>
        <v>0</v>
      </c>
      <c r="D383" s="14"/>
      <c r="E383" s="14"/>
      <c r="F383" s="38"/>
      <c r="G383" s="38"/>
    </row>
    <row r="384" spans="1:7" ht="15.75" thickBot="1">
      <c r="A384" s="3"/>
      <c r="B384" s="233"/>
      <c r="C384" s="30">
        <f t="shared" si="7"/>
        <v>0</v>
      </c>
      <c r="D384" s="14"/>
      <c r="E384" s="14"/>
      <c r="F384" s="38"/>
      <c r="G384" s="38"/>
    </row>
    <row r="385" spans="1:7" ht="15.75" thickBot="1">
      <c r="A385" s="3"/>
      <c r="B385" s="228"/>
      <c r="C385" s="30">
        <f t="shared" si="7"/>
        <v>0</v>
      </c>
      <c r="D385" s="14"/>
      <c r="E385" s="14"/>
      <c r="F385" s="38"/>
      <c r="G385" s="38"/>
    </row>
    <row r="386" spans="1:7" ht="15.75" thickBot="1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5.75" thickBot="1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5.75" thickBot="1">
      <c r="A388" s="5"/>
      <c r="B388" s="3"/>
      <c r="D388" s="4"/>
      <c r="E388" s="12"/>
      <c r="F388" s="45"/>
      <c r="G388" s="46"/>
    </row>
    <row r="389" spans="1:7" ht="15.75" thickBot="1">
      <c r="A389" s="5"/>
      <c r="B389" s="4"/>
      <c r="D389" s="1"/>
      <c r="E389" s="1"/>
      <c r="F389" s="37"/>
      <c r="G389" s="37"/>
    </row>
    <row r="390" spans="1:7" ht="15.75" thickBot="1">
      <c r="A390" s="6"/>
      <c r="B390" s="4"/>
      <c r="D390" s="1"/>
      <c r="E390" s="1"/>
      <c r="F390" s="37"/>
      <c r="G390" s="37"/>
    </row>
    <row r="393" spans="1:7">
      <c r="A393" s="16" t="s">
        <v>64</v>
      </c>
      <c r="B393" s="17" t="e">
        <f>AVERAGE(B341:B380)</f>
        <v>#DIV/0!</v>
      </c>
    </row>
    <row r="394" spans="1:7">
      <c r="A394" s="16" t="s">
        <v>65</v>
      </c>
      <c r="B394" s="18" t="e">
        <f>AVERAGE(B346:B375)</f>
        <v>#DIV/0!</v>
      </c>
    </row>
    <row r="395" spans="1:7">
      <c r="A395" s="16" t="s">
        <v>66</v>
      </c>
      <c r="B395" s="18" t="e">
        <f>AVERAGE(B352:B370)</f>
        <v>#DIV/0!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8">B403</f>
        <v>0</v>
      </c>
    </row>
    <row r="405" spans="3:3">
      <c r="C405" s="30">
        <f t="shared" si="8"/>
        <v>0</v>
      </c>
    </row>
    <row r="406" spans="3:3">
      <c r="C406" s="30">
        <f t="shared" si="8"/>
        <v>0</v>
      </c>
    </row>
    <row r="407" spans="3:3">
      <c r="C407" s="30">
        <f t="shared" si="8"/>
        <v>0</v>
      </c>
    </row>
    <row r="408" spans="3:3">
      <c r="C408" s="30">
        <f t="shared" si="8"/>
        <v>0</v>
      </c>
    </row>
    <row r="409" spans="3:3">
      <c r="C409" s="30">
        <f t="shared" si="8"/>
        <v>0</v>
      </c>
    </row>
    <row r="410" spans="3:3">
      <c r="C410" s="30">
        <f t="shared" si="8"/>
        <v>0</v>
      </c>
    </row>
    <row r="411" spans="3:3">
      <c r="C411" s="30">
        <f t="shared" si="8"/>
        <v>0</v>
      </c>
    </row>
    <row r="412" spans="3:3">
      <c r="C412" s="30">
        <f t="shared" si="8"/>
        <v>0</v>
      </c>
    </row>
    <row r="413" spans="3:3">
      <c r="C413" s="30">
        <f t="shared" si="8"/>
        <v>0</v>
      </c>
    </row>
    <row r="414" spans="3:3">
      <c r="C414" s="30">
        <f t="shared" si="8"/>
        <v>0</v>
      </c>
    </row>
    <row r="415" spans="3:3">
      <c r="C415" s="30">
        <f t="shared" si="8"/>
        <v>0</v>
      </c>
    </row>
    <row r="416" spans="3:3">
      <c r="C416" s="30">
        <f t="shared" si="8"/>
        <v>0</v>
      </c>
    </row>
    <row r="417" spans="3:3">
      <c r="C417" s="30">
        <f t="shared" si="8"/>
        <v>0</v>
      </c>
    </row>
    <row r="418" spans="3:3">
      <c r="C418" s="30">
        <f t="shared" si="8"/>
        <v>0</v>
      </c>
    </row>
    <row r="419" spans="3:3">
      <c r="C419" s="30">
        <f t="shared" si="8"/>
        <v>0</v>
      </c>
    </row>
    <row r="420" spans="3:3">
      <c r="C420" s="30">
        <f t="shared" si="8"/>
        <v>0</v>
      </c>
    </row>
    <row r="421" spans="3:3">
      <c r="C421" s="30">
        <f t="shared" si="8"/>
        <v>0</v>
      </c>
    </row>
    <row r="422" spans="3:3">
      <c r="C422" s="30">
        <f t="shared" si="8"/>
        <v>0</v>
      </c>
    </row>
    <row r="423" spans="3:3">
      <c r="C423" s="30">
        <f t="shared" si="8"/>
        <v>0</v>
      </c>
    </row>
    <row r="424" spans="3:3">
      <c r="C424" s="30">
        <f t="shared" si="8"/>
        <v>0</v>
      </c>
    </row>
    <row r="425" spans="3:3">
      <c r="C425" s="30">
        <f t="shared" si="8"/>
        <v>0</v>
      </c>
    </row>
    <row r="426" spans="3:3">
      <c r="C426" s="30">
        <f t="shared" si="8"/>
        <v>0</v>
      </c>
    </row>
    <row r="427" spans="3:3">
      <c r="C427" s="30">
        <f t="shared" si="8"/>
        <v>0</v>
      </c>
    </row>
    <row r="428" spans="3:3">
      <c r="C428" s="30">
        <f t="shared" si="8"/>
        <v>0</v>
      </c>
    </row>
    <row r="429" spans="3:3">
      <c r="C429" s="30">
        <f t="shared" si="8"/>
        <v>0</v>
      </c>
    </row>
    <row r="430" spans="3:3">
      <c r="C430" s="30">
        <f t="shared" si="8"/>
        <v>0</v>
      </c>
    </row>
    <row r="431" spans="3:3">
      <c r="C431" s="30">
        <f t="shared" si="8"/>
        <v>0</v>
      </c>
    </row>
    <row r="432" spans="3:3">
      <c r="C432" s="30">
        <f t="shared" si="8"/>
        <v>0</v>
      </c>
    </row>
    <row r="433" spans="3:3">
      <c r="C433" s="30">
        <f t="shared" si="8"/>
        <v>0</v>
      </c>
    </row>
    <row r="434" spans="3:3">
      <c r="C434" s="30">
        <f t="shared" si="8"/>
        <v>0</v>
      </c>
    </row>
    <row r="435" spans="3:3">
      <c r="C435" s="30">
        <f t="shared" si="8"/>
        <v>0</v>
      </c>
    </row>
    <row r="436" spans="3:3">
      <c r="C436" s="30">
        <f t="shared" si="8"/>
        <v>0</v>
      </c>
    </row>
    <row r="437" spans="3:3">
      <c r="C437" s="30">
        <f t="shared" si="8"/>
        <v>0</v>
      </c>
    </row>
    <row r="438" spans="3:3">
      <c r="C438" s="30">
        <f t="shared" si="8"/>
        <v>0</v>
      </c>
    </row>
    <row r="439" spans="3:3">
      <c r="C439" s="30">
        <f t="shared" si="8"/>
        <v>0</v>
      </c>
    </row>
    <row r="440" spans="3:3">
      <c r="C440" s="30">
        <f t="shared" si="8"/>
        <v>0</v>
      </c>
    </row>
    <row r="441" spans="3:3">
      <c r="C441" s="30">
        <f t="shared" si="8"/>
        <v>0</v>
      </c>
    </row>
    <row r="442" spans="3:3">
      <c r="C442" s="30">
        <f t="shared" si="8"/>
        <v>0</v>
      </c>
    </row>
    <row r="443" spans="3:3">
      <c r="C443" s="30">
        <f t="shared" si="8"/>
        <v>0</v>
      </c>
    </row>
    <row r="444" spans="3:3">
      <c r="C444" s="30">
        <f t="shared" si="8"/>
        <v>0</v>
      </c>
    </row>
    <row r="445" spans="3:3">
      <c r="C445" s="30">
        <f t="shared" si="8"/>
        <v>0</v>
      </c>
    </row>
    <row r="446" spans="3:3">
      <c r="C446" s="30">
        <f t="shared" si="8"/>
        <v>0</v>
      </c>
    </row>
    <row r="447" spans="3:3">
      <c r="C447" s="30">
        <f t="shared" si="8"/>
        <v>0</v>
      </c>
    </row>
    <row r="448" spans="3:3">
      <c r="C448" s="30">
        <f t="shared" si="8"/>
        <v>0</v>
      </c>
    </row>
    <row r="449" spans="3:3">
      <c r="C449" s="30">
        <f t="shared" si="8"/>
        <v>0</v>
      </c>
    </row>
    <row r="450" spans="3:3">
      <c r="C450" s="30">
        <f t="shared" si="8"/>
        <v>0</v>
      </c>
    </row>
    <row r="451" spans="3:3">
      <c r="C451" s="30">
        <f>B450</f>
        <v>0</v>
      </c>
    </row>
    <row r="452" spans="3:3">
      <c r="C452" s="30">
        <f t="shared" si="8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5:A267"/>
    <mergeCell ref="B265:D265"/>
    <mergeCell ref="A332:A334"/>
    <mergeCell ref="B332:D3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 customWidth="1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493" t="s">
        <v>0</v>
      </c>
      <c r="B2" s="503" t="s">
        <v>1</v>
      </c>
      <c r="C2" s="503"/>
      <c r="D2" s="503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2.75" thickBot="1">
      <c r="A3" s="493"/>
      <c r="B3" s="11" t="s">
        <v>4</v>
      </c>
      <c r="C3" s="1"/>
      <c r="D3" s="11" t="s">
        <v>80</v>
      </c>
      <c r="E3" s="11" t="s">
        <v>5</v>
      </c>
      <c r="F3" s="39" t="s">
        <v>5</v>
      </c>
      <c r="G3" s="39"/>
    </row>
    <row r="4" spans="1:7" ht="16.5" customHeight="1" thickBot="1">
      <c r="A4" s="493"/>
      <c r="B4" s="11" t="s">
        <v>6</v>
      </c>
      <c r="C4" s="1"/>
      <c r="D4" s="11" t="s">
        <v>7</v>
      </c>
      <c r="E4" s="11" t="s">
        <v>7</v>
      </c>
      <c r="F4" s="39" t="s">
        <v>7</v>
      </c>
      <c r="G4" s="39"/>
    </row>
    <row r="5" spans="1:7">
      <c r="A5" s="171">
        <v>1</v>
      </c>
      <c r="B5" s="172">
        <v>2</v>
      </c>
      <c r="C5" s="51"/>
      <c r="D5" s="172">
        <v>3</v>
      </c>
      <c r="E5" s="172">
        <v>4</v>
      </c>
      <c r="F5" s="173">
        <v>5</v>
      </c>
      <c r="G5" s="173"/>
    </row>
    <row r="6" spans="1:7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>
      <c r="A13" s="29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>
      <c r="A14" s="29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>
      <c r="A15" s="29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>
      <c r="A16" s="29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>
      <c r="A17" s="29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>
      <c r="A18" s="29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>
      <c r="A19" s="29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>
      <c r="A20" s="29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>
      <c r="A21" s="29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>
      <c r="A22" s="29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>
      <c r="A23" s="29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>
      <c r="A24" s="29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>
      <c r="A25" s="29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>
      <c r="A26" s="29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>
      <c r="A27" s="29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>
      <c r="A28" s="29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>
      <c r="A29" s="29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>
      <c r="A30" s="29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>
      <c r="A31" s="29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>
      <c r="A32" s="29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>
      <c r="A33" s="29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>
      <c r="A34" s="29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>
      <c r="A35" s="29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>
      <c r="A36" s="29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>
      <c r="A37" s="29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>
      <c r="A38" s="29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>
      <c r="A39" s="29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>
      <c r="A40" s="29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>
      <c r="A41" s="29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>
      <c r="A42" s="29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>
      <c r="A43" s="29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>
      <c r="A44" s="29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>
      <c r="A45" s="29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>
      <c r="A46" s="29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>
      <c r="A47" s="29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>
      <c r="A48" s="29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>
      <c r="A49" s="29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>
      <c r="A50" s="29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>
      <c r="A51" s="29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>
      <c r="A52" s="29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>
      <c r="A53" s="29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>
      <c r="A54" s="29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>
      <c r="A55" s="29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>
      <c r="A56" s="29" t="s">
        <v>53</v>
      </c>
      <c r="B56" s="31" t="s">
        <v>143</v>
      </c>
      <c r="C56" s="30">
        <f t="shared" si="0"/>
        <v>238.3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8.4150544656235504E-2</v>
      </c>
      <c r="F57" s="40">
        <v>9.0779986010244493E-2</v>
      </c>
      <c r="G57" s="40">
        <v>0.18739093714525057</v>
      </c>
    </row>
    <row r="58" spans="1:7" ht="48">
      <c r="A58" s="33" t="s">
        <v>55</v>
      </c>
      <c r="B58" s="31">
        <v>20</v>
      </c>
      <c r="C58" s="31"/>
      <c r="D58" s="11"/>
      <c r="F58" s="41">
        <v>41.343333333333341</v>
      </c>
      <c r="G58" s="42">
        <v>20</v>
      </c>
    </row>
    <row r="59" spans="1:7" ht="48">
      <c r="A59" s="33" t="s">
        <v>56</v>
      </c>
      <c r="B59" s="31">
        <v>49.4</v>
      </c>
      <c r="C59" s="31"/>
      <c r="D59" s="11"/>
      <c r="E59" s="221">
        <v>43.714999999999996</v>
      </c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221">
        <v>26.228999999999996</v>
      </c>
      <c r="F60" s="39">
        <v>24.806000000000004</v>
      </c>
      <c r="G60" s="39">
        <v>12</v>
      </c>
    </row>
    <row r="62" spans="1:7" ht="48.75" thickBot="1">
      <c r="A62" s="5" t="s">
        <v>56</v>
      </c>
      <c r="B62">
        <f>B59</f>
        <v>49.4</v>
      </c>
    </row>
    <row r="63" spans="1:7">
      <c r="A63" s="16" t="s">
        <v>64</v>
      </c>
      <c r="B63" s="17">
        <f>AVERAGE(B11:B50)</f>
        <v>43.714999999999996</v>
      </c>
      <c r="C63" s="17"/>
    </row>
    <row r="64" spans="1:7">
      <c r="A64" s="16" t="s">
        <v>65</v>
      </c>
      <c r="B64" s="18">
        <f>AVERAGE(B16:B45)</f>
        <v>41.343333333333341</v>
      </c>
      <c r="C64" s="18"/>
    </row>
    <row r="65" spans="1:7">
      <c r="A65" s="16" t="s">
        <v>66</v>
      </c>
      <c r="B65" s="18">
        <f>AVERAGE(B22:B40)</f>
        <v>39.868421052631582</v>
      </c>
      <c r="C65" s="18"/>
    </row>
    <row r="69" spans="1:7" ht="15" customHeight="1">
      <c r="A69" s="493" t="s">
        <v>0</v>
      </c>
      <c r="B69" s="503" t="s">
        <v>2</v>
      </c>
      <c r="C69" s="503"/>
      <c r="D69" s="503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5.0999999999999996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>
      <c r="A80" s="29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>
      <c r="A81" s="29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>
      <c r="A82" s="29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>
      <c r="A83" s="29" t="s">
        <v>14</v>
      </c>
      <c r="B83" s="153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>
      <c r="A84" s="29" t="s">
        <v>15</v>
      </c>
      <c r="B84" s="153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>
      <c r="A85" s="29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>
      <c r="A86" s="29" t="s">
        <v>17</v>
      </c>
      <c r="B86" s="153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>
      <c r="A87" s="29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>
      <c r="A88" s="29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>
      <c r="A89" s="29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>
      <c r="A90" s="29" t="s">
        <v>21</v>
      </c>
      <c r="B90" s="153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>
      <c r="A91" s="29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>
      <c r="A92" s="29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>
      <c r="A93" s="29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>
      <c r="A94" s="29" t="s">
        <v>25</v>
      </c>
      <c r="B94" s="153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>
      <c r="A95" s="29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>
      <c r="A96" s="29" t="s">
        <v>27</v>
      </c>
      <c r="B96" s="153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>
      <c r="A97" s="29" t="s">
        <v>28</v>
      </c>
      <c r="B97" s="153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>
      <c r="A98" s="29" t="s">
        <v>29</v>
      </c>
      <c r="B98" s="153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>
      <c r="A99" s="29" t="s">
        <v>30</v>
      </c>
      <c r="B99" s="153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>
      <c r="A100" s="29" t="s">
        <v>31</v>
      </c>
      <c r="B100" s="153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>
      <c r="A101" s="29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>
      <c r="A102" s="29" t="s">
        <v>33</v>
      </c>
      <c r="B102" s="153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>
      <c r="A103" s="29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>
      <c r="A104" s="29" t="s">
        <v>35</v>
      </c>
      <c r="B104" s="153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>
      <c r="A105" s="29" t="s">
        <v>36</v>
      </c>
      <c r="B105" s="153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>
      <c r="A106" s="29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>
      <c r="A107" s="29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>
      <c r="A108" s="29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>
      <c r="A109" s="29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>
      <c r="A110" s="29" t="s">
        <v>41</v>
      </c>
      <c r="B110" s="153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>
      <c r="A111" s="29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>
      <c r="A112" s="29" t="s">
        <v>43</v>
      </c>
      <c r="B112" s="153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>
      <c r="A113" s="29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>
      <c r="A114" s="29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>
      <c r="A115" s="29" t="s">
        <v>46</v>
      </c>
      <c r="B115" s="153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>
      <c r="A116" s="29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>
      <c r="A117" s="29" t="s">
        <v>48</v>
      </c>
      <c r="B117" s="153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>
      <c r="A118" s="29" t="s">
        <v>49</v>
      </c>
      <c r="B118" s="153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>
      <c r="A119" s="29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>
      <c r="A120" s="29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>
      <c r="A121" s="29" t="s">
        <v>52</v>
      </c>
      <c r="B121" s="153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>
      <c r="A122" s="29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>
      <c r="A123" s="29" t="s">
        <v>53</v>
      </c>
      <c r="B123" s="29" t="s">
        <v>144</v>
      </c>
      <c r="C123" s="30">
        <f t="shared" si="1"/>
        <v>137.5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7.1696824510963597E-2</v>
      </c>
      <c r="F124" s="40">
        <v>7.5215067822282503E-2</v>
      </c>
      <c r="G124" s="40">
        <v>0.15385778869217495</v>
      </c>
    </row>
    <row r="125" spans="1:7" ht="48">
      <c r="A125" s="33" t="s">
        <v>55</v>
      </c>
      <c r="B125" s="154">
        <v>27.53</v>
      </c>
      <c r="C125" s="29"/>
      <c r="D125" s="11"/>
      <c r="F125" s="41">
        <v>42.166666666666671</v>
      </c>
      <c r="G125" s="42">
        <v>27.53</v>
      </c>
    </row>
    <row r="126" spans="1:7" ht="48">
      <c r="A126" s="33" t="s">
        <v>56</v>
      </c>
      <c r="B126" s="154">
        <v>47.9</v>
      </c>
      <c r="C126" s="29"/>
      <c r="D126" s="11"/>
      <c r="E126" s="222">
        <v>43.145000000000003</v>
      </c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222">
        <v>25.887</v>
      </c>
      <c r="F127" s="39">
        <v>25.3</v>
      </c>
      <c r="G127" s="39">
        <v>16.518000000000001</v>
      </c>
    </row>
    <row r="129" spans="1:7" ht="48.75" thickBot="1">
      <c r="A129" s="5" t="s">
        <v>56</v>
      </c>
      <c r="B129">
        <f>B126</f>
        <v>47.9</v>
      </c>
    </row>
    <row r="130" spans="1:7">
      <c r="A130" s="16" t="s">
        <v>64</v>
      </c>
      <c r="B130" s="17">
        <f>AVERAGE(B78:B117)</f>
        <v>43.145000000000003</v>
      </c>
      <c r="C130" s="17"/>
    </row>
    <row r="131" spans="1:7">
      <c r="A131" s="16" t="s">
        <v>65</v>
      </c>
      <c r="B131" s="18">
        <f>AVERAGE(B83:B112)</f>
        <v>42.166666666666671</v>
      </c>
      <c r="C131" s="18"/>
    </row>
    <row r="132" spans="1:7">
      <c r="A132" s="16" t="s">
        <v>66</v>
      </c>
      <c r="B132" s="18">
        <f>AVERAGE(B89:B107)</f>
        <v>42.0421052631579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0</v>
      </c>
      <c r="F134" s="40">
        <f>(1-F189)^(1/3)-1</f>
        <v>0</v>
      </c>
      <c r="G134" s="40"/>
    </row>
    <row r="135" spans="1:7" ht="72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23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23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23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23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23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23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23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9" t="s">
        <v>11</v>
      </c>
      <c r="B145" s="223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9" t="s">
        <v>12</v>
      </c>
      <c r="B146" s="223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9" t="s">
        <v>13</v>
      </c>
      <c r="B147" s="223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9" t="s">
        <v>14</v>
      </c>
      <c r="B148" s="223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9" t="s">
        <v>15</v>
      </c>
      <c r="B149" s="223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9" t="s">
        <v>16</v>
      </c>
      <c r="B150" s="223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9" t="s">
        <v>17</v>
      </c>
      <c r="B151" s="223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9" t="s">
        <v>18</v>
      </c>
      <c r="B152" s="223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9" t="s">
        <v>19</v>
      </c>
      <c r="B153" s="223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9" t="s">
        <v>20</v>
      </c>
      <c r="B154" s="223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9" t="s">
        <v>21</v>
      </c>
      <c r="B155" s="223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9" t="s">
        <v>22</v>
      </c>
      <c r="B156" s="223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9" t="s">
        <v>23</v>
      </c>
      <c r="B157" s="223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9" t="s">
        <v>24</v>
      </c>
      <c r="B158" s="223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9" t="s">
        <v>25</v>
      </c>
      <c r="B159" s="223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9" t="s">
        <v>26</v>
      </c>
      <c r="B160" s="223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9" t="s">
        <v>27</v>
      </c>
      <c r="B161" s="223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9" t="s">
        <v>28</v>
      </c>
      <c r="B162" s="223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9" t="s">
        <v>29</v>
      </c>
      <c r="B163" s="223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9" t="s">
        <v>30</v>
      </c>
      <c r="B164" s="223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9" t="s">
        <v>31</v>
      </c>
      <c r="B165" s="223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9" t="s">
        <v>32</v>
      </c>
      <c r="B166" s="223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9" t="s">
        <v>33</v>
      </c>
      <c r="B167" s="223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9" t="s">
        <v>34</v>
      </c>
      <c r="B168" s="223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9" t="s">
        <v>35</v>
      </c>
      <c r="B169" s="223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9" t="s">
        <v>36</v>
      </c>
      <c r="B170" s="223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9" t="s">
        <v>37</v>
      </c>
      <c r="B171" s="223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9" t="s">
        <v>38</v>
      </c>
      <c r="B172" s="223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9" t="s">
        <v>39</v>
      </c>
      <c r="B173" s="223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9" t="s">
        <v>40</v>
      </c>
      <c r="B174" s="223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9" t="s">
        <v>41</v>
      </c>
      <c r="B175" s="223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9" t="s">
        <v>42</v>
      </c>
      <c r="B176" s="223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9" t="s">
        <v>43</v>
      </c>
      <c r="B177" s="223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9" t="s">
        <v>44</v>
      </c>
      <c r="B178" s="223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9" t="s">
        <v>45</v>
      </c>
      <c r="B179" s="223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9" t="s">
        <v>46</v>
      </c>
      <c r="B180" s="223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9" t="s">
        <v>47</v>
      </c>
      <c r="B181" s="223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9" t="s">
        <v>48</v>
      </c>
      <c r="B182" s="223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9" t="s">
        <v>49</v>
      </c>
      <c r="B183" s="223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9" t="s">
        <v>50</v>
      </c>
      <c r="B184" s="223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9" t="s">
        <v>51</v>
      </c>
      <c r="B185" s="223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9" t="s">
        <v>52</v>
      </c>
      <c r="B186" s="223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9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9" t="s">
        <v>53</v>
      </c>
      <c r="B188" s="29" t="s">
        <v>145</v>
      </c>
      <c r="C188" s="30">
        <f t="shared" si="3"/>
        <v>0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/>
      <c r="F189" s="40"/>
      <c r="G189" s="40"/>
    </row>
    <row r="190" spans="1:7" ht="48.75" thickBot="1">
      <c r="A190" s="33" t="s">
        <v>55</v>
      </c>
      <c r="B190" s="29">
        <v>0.9</v>
      </c>
      <c r="C190" s="4"/>
      <c r="D190" s="58"/>
      <c r="E190" s="34"/>
      <c r="F190" s="41"/>
      <c r="G190" s="42"/>
    </row>
    <row r="191" spans="1:7" ht="48.75" thickBot="1">
      <c r="A191" s="33" t="s">
        <v>56</v>
      </c>
      <c r="B191" s="29">
        <v>0.44</v>
      </c>
      <c r="C191" s="4"/>
      <c r="D191" s="11"/>
      <c r="E191" s="11"/>
      <c r="F191" s="39"/>
      <c r="G191" s="39"/>
    </row>
    <row r="192" spans="1:7" ht="85.5" thickBot="1">
      <c r="A192" s="35" t="s">
        <v>57</v>
      </c>
      <c r="B192" s="29">
        <v>0.5</v>
      </c>
      <c r="C192" s="4"/>
      <c r="D192" s="11"/>
      <c r="E192" s="11">
        <f>0.6*E190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503" t="s">
        <v>3</v>
      </c>
      <c r="C200" s="503"/>
      <c r="D200" s="503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2E-3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69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69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69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57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57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69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57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57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169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9" t="s">
        <v>31</v>
      </c>
      <c r="B231" s="57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9" t="s">
        <v>32</v>
      </c>
      <c r="B232" s="19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9" t="s">
        <v>33</v>
      </c>
      <c r="B233" s="57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9" t="s">
        <v>34</v>
      </c>
      <c r="B234" s="57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>
      <c r="A235" s="29" t="s">
        <v>35</v>
      </c>
      <c r="B235" s="57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>
      <c r="A236" s="29" t="s">
        <v>36</v>
      </c>
      <c r="B236" s="19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>
      <c r="A237" s="29" t="s">
        <v>37</v>
      </c>
      <c r="B237" s="57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>
      <c r="A238" s="29" t="s">
        <v>38</v>
      </c>
      <c r="B238" s="19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>
      <c r="A239" s="29" t="s">
        <v>39</v>
      </c>
      <c r="B239" s="57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>
      <c r="A240" s="29" t="s">
        <v>40</v>
      </c>
      <c r="B240" s="57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>
      <c r="A241" s="29" t="s">
        <v>41</v>
      </c>
      <c r="B241" s="57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>
      <c r="A242" s="29" t="s">
        <v>42</v>
      </c>
      <c r="B242" s="57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>
      <c r="A243" s="29" t="s">
        <v>43</v>
      </c>
      <c r="B243" s="57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>
      <c r="A244" s="29" t="s">
        <v>44</v>
      </c>
      <c r="B244" s="57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>
      <c r="A245" s="29" t="s">
        <v>45</v>
      </c>
      <c r="B245" s="19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>
      <c r="A246" s="29" t="s">
        <v>46</v>
      </c>
      <c r="B246" s="19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>
      <c r="A247" s="29" t="s">
        <v>47</v>
      </c>
      <c r="B247" s="57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>
      <c r="A248" s="29" t="s">
        <v>48</v>
      </c>
      <c r="B248" s="19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>
      <c r="A249" s="29" t="s">
        <v>49</v>
      </c>
      <c r="B249" s="57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>
      <c r="A250" s="29" t="s">
        <v>50</v>
      </c>
      <c r="B250" s="19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>
      <c r="A251" s="29" t="s">
        <v>51</v>
      </c>
      <c r="B251" s="57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>
      <c r="A252" s="29" t="s">
        <v>52</v>
      </c>
      <c r="B252" s="57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>
      <c r="A253" s="29" t="s">
        <v>53</v>
      </c>
      <c r="B253" s="224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>
      <c r="A254" s="29" t="s">
        <v>53</v>
      </c>
      <c r="B254" s="29" t="s">
        <v>146</v>
      </c>
      <c r="C254" s="30">
        <f t="shared" si="4"/>
        <v>18.39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48">
      <c r="A256" s="33" t="s">
        <v>55</v>
      </c>
      <c r="B256" s="29">
        <v>2</v>
      </c>
      <c r="C256" s="29"/>
      <c r="D256" s="58"/>
      <c r="F256" s="41">
        <v>0.47310000000000002</v>
      </c>
      <c r="G256" s="42">
        <v>2</v>
      </c>
    </row>
    <row r="257" spans="1:7" ht="48">
      <c r="A257" s="33" t="s">
        <v>56</v>
      </c>
      <c r="B257" s="29">
        <v>1.7</v>
      </c>
      <c r="C257" s="29"/>
      <c r="D257" s="11"/>
      <c r="E257" s="222">
        <v>0.83617500000000011</v>
      </c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222">
        <v>0.50170500000000007</v>
      </c>
      <c r="F258" s="39">
        <v>0.28386</v>
      </c>
      <c r="G258" s="39">
        <v>1.2</v>
      </c>
    </row>
    <row r="261" spans="1:7">
      <c r="A261" s="16" t="s">
        <v>64</v>
      </c>
      <c r="B261" s="17">
        <f>AVERAGE(B209:B248)</f>
        <v>0.83617500000000011</v>
      </c>
      <c r="C261" s="17"/>
    </row>
    <row r="262" spans="1:7">
      <c r="A262" s="16" t="s">
        <v>65</v>
      </c>
      <c r="B262" s="18">
        <f>AVERAGE(B214:B243)</f>
        <v>0.47310000000000002</v>
      </c>
      <c r="C262" s="18"/>
    </row>
    <row r="263" spans="1:7">
      <c r="A263" s="16" t="s">
        <v>66</v>
      </c>
      <c r="B263" s="18">
        <f>AVERAGE(B220:B238)</f>
        <v>0.2302105263157895</v>
      </c>
      <c r="C263" s="18"/>
    </row>
    <row r="266" spans="1:7" ht="15" customHeight="1">
      <c r="A266" s="493" t="s">
        <v>0</v>
      </c>
      <c r="B266" s="505" t="s">
        <v>67</v>
      </c>
      <c r="C266" s="505"/>
      <c r="D266" s="505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493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4.75">
      <c r="A268" s="493"/>
      <c r="B268" s="29" t="s">
        <v>68</v>
      </c>
      <c r="D268" s="184" t="s">
        <v>7</v>
      </c>
      <c r="E268" s="184" t="s">
        <v>7</v>
      </c>
      <c r="F268" s="184" t="s">
        <v>7</v>
      </c>
      <c r="G268" s="184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57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57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57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57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57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57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57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9" t="s">
        <v>11</v>
      </c>
      <c r="B277" s="57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9" t="s">
        <v>12</v>
      </c>
      <c r="B278" s="57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9" t="s">
        <v>13</v>
      </c>
      <c r="B279" s="57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9" t="s">
        <v>14</v>
      </c>
      <c r="B280" s="57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9" t="s">
        <v>15</v>
      </c>
      <c r="B281" s="57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9" t="s">
        <v>16</v>
      </c>
      <c r="B282" s="57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9" t="s">
        <v>17</v>
      </c>
      <c r="B283" s="57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9" t="s">
        <v>18</v>
      </c>
      <c r="B284" s="57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9" t="s">
        <v>19</v>
      </c>
      <c r="B285" s="57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9" t="s">
        <v>20</v>
      </c>
      <c r="B286" s="57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9" t="s">
        <v>21</v>
      </c>
      <c r="B287" s="57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9" t="s">
        <v>22</v>
      </c>
      <c r="B288" s="57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9" t="s">
        <v>23</v>
      </c>
      <c r="B289" s="57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9" t="s">
        <v>24</v>
      </c>
      <c r="B290" s="57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9" t="s">
        <v>25</v>
      </c>
      <c r="B291" s="57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9" t="s">
        <v>26</v>
      </c>
      <c r="B292" s="57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9" t="s">
        <v>27</v>
      </c>
      <c r="B293" s="57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9" t="s">
        <v>28</v>
      </c>
      <c r="B294" s="57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9" t="s">
        <v>29</v>
      </c>
      <c r="B295" s="57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9" t="s">
        <v>30</v>
      </c>
      <c r="B296" s="57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9" t="s">
        <v>31</v>
      </c>
      <c r="B297" s="57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9" t="s">
        <v>32</v>
      </c>
      <c r="B298" s="57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9" t="s">
        <v>33</v>
      </c>
      <c r="B299" s="57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9" t="s">
        <v>34</v>
      </c>
      <c r="B300" s="57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9" t="s">
        <v>35</v>
      </c>
      <c r="B301" s="57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9" t="s">
        <v>36</v>
      </c>
      <c r="B302" s="57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9" t="s">
        <v>37</v>
      </c>
      <c r="B303" s="57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9" t="s">
        <v>38</v>
      </c>
      <c r="B304" s="57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9" t="s">
        <v>39</v>
      </c>
      <c r="B305" s="57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9" t="s">
        <v>40</v>
      </c>
      <c r="B306" s="57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9" t="s">
        <v>41</v>
      </c>
      <c r="B307" s="57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9" t="s">
        <v>42</v>
      </c>
      <c r="B308" s="57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9" t="s">
        <v>43</v>
      </c>
      <c r="B309" s="57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9" t="s">
        <v>44</v>
      </c>
      <c r="B310" s="57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9" t="s">
        <v>45</v>
      </c>
      <c r="B311" s="57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9" t="s">
        <v>46</v>
      </c>
      <c r="B312" s="57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9" t="s">
        <v>47</v>
      </c>
      <c r="B313" s="57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9" t="s">
        <v>48</v>
      </c>
      <c r="B314" s="57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9" t="s">
        <v>49</v>
      </c>
      <c r="B315" s="57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9" t="s">
        <v>50</v>
      </c>
      <c r="B316" s="57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9" t="s">
        <v>51</v>
      </c>
      <c r="B317" s="57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9" t="s">
        <v>52</v>
      </c>
      <c r="B318" s="57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9" t="s">
        <v>53</v>
      </c>
      <c r="B319" s="57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9" t="s">
        <v>53</v>
      </c>
      <c r="B320" s="29"/>
      <c r="C320" s="30">
        <f t="shared" si="6"/>
        <v>0</v>
      </c>
      <c r="D320" s="58"/>
      <c r="E320" s="11"/>
      <c r="F320" s="39"/>
      <c r="G320" s="39"/>
    </row>
    <row r="321" spans="1:7">
      <c r="A321" s="29"/>
      <c r="B321" s="29"/>
      <c r="D321" s="29"/>
      <c r="E321" s="32"/>
      <c r="F321" s="40"/>
      <c r="G321" s="40"/>
    </row>
    <row r="322" spans="1:7" ht="48">
      <c r="A322" s="33" t="s">
        <v>55</v>
      </c>
      <c r="B322" s="29"/>
      <c r="D322" s="29"/>
      <c r="E322" s="34"/>
      <c r="F322" s="41"/>
      <c r="G322" s="42"/>
    </row>
    <row r="323" spans="1:7" ht="48">
      <c r="A323" s="33" t="s">
        <v>56</v>
      </c>
      <c r="B323" s="29"/>
      <c r="D323" s="11"/>
      <c r="E323" s="11"/>
      <c r="F323" s="39"/>
      <c r="G323" s="39"/>
    </row>
    <row r="324" spans="1:7" ht="84.75">
      <c r="A324" s="35" t="s">
        <v>57</v>
      </c>
      <c r="B324" s="29"/>
      <c r="D324" s="11"/>
      <c r="E324" s="11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493" t="s">
        <v>0</v>
      </c>
      <c r="B333" s="506" t="s">
        <v>70</v>
      </c>
      <c r="C333" s="506"/>
      <c r="D333" s="506"/>
      <c r="E333" s="40">
        <f>(1-E388)^(1/3)-1</f>
        <v>0</v>
      </c>
      <c r="F333" s="40">
        <f>(1-F388)^(1/3)-1</f>
        <v>0</v>
      </c>
      <c r="G333" s="40"/>
    </row>
    <row r="334" spans="1:7" ht="72">
      <c r="A334" s="493"/>
      <c r="B334" s="11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4.75">
      <c r="A335" s="493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57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57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57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57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57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57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57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9" t="s">
        <v>11</v>
      </c>
      <c r="B344" s="57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9" t="s">
        <v>12</v>
      </c>
      <c r="B345" s="57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9" t="s">
        <v>13</v>
      </c>
      <c r="B346" s="57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9" t="s">
        <v>14</v>
      </c>
      <c r="B347" s="57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9" t="s">
        <v>15</v>
      </c>
      <c r="B348" s="57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9" t="s">
        <v>16</v>
      </c>
      <c r="B349" s="57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9" t="s">
        <v>17</v>
      </c>
      <c r="B350" s="57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9" t="s">
        <v>18</v>
      </c>
      <c r="B351" s="57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9" t="s">
        <v>19</v>
      </c>
      <c r="B352" s="57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9" t="s">
        <v>20</v>
      </c>
      <c r="B353" s="57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9" t="s">
        <v>21</v>
      </c>
      <c r="B354" s="57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9" t="s">
        <v>22</v>
      </c>
      <c r="B355" s="57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9" t="s">
        <v>23</v>
      </c>
      <c r="B356" s="57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9" t="s">
        <v>24</v>
      </c>
      <c r="B357" s="57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9" t="s">
        <v>25</v>
      </c>
      <c r="B358" s="57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9" t="s">
        <v>26</v>
      </c>
      <c r="B359" s="57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9" t="s">
        <v>27</v>
      </c>
      <c r="B360" s="57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9" t="s">
        <v>28</v>
      </c>
      <c r="B361" s="57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9" t="s">
        <v>29</v>
      </c>
      <c r="B362" s="57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9" t="s">
        <v>30</v>
      </c>
      <c r="B363" s="57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9" t="s">
        <v>31</v>
      </c>
      <c r="B364" s="57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9" t="s">
        <v>32</v>
      </c>
      <c r="B365" s="57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9" t="s">
        <v>33</v>
      </c>
      <c r="B366" s="57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9" t="s">
        <v>34</v>
      </c>
      <c r="B367" s="57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9" t="s">
        <v>35</v>
      </c>
      <c r="B368" s="57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9" t="s">
        <v>36</v>
      </c>
      <c r="B369" s="57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9" t="s">
        <v>37</v>
      </c>
      <c r="B370" s="57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9" t="s">
        <v>38</v>
      </c>
      <c r="B371" s="57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9" t="s">
        <v>39</v>
      </c>
      <c r="B372" s="57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9" t="s">
        <v>40</v>
      </c>
      <c r="B373" s="57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9" t="s">
        <v>41</v>
      </c>
      <c r="B374" s="57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9" t="s">
        <v>42</v>
      </c>
      <c r="B375" s="57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9" t="s">
        <v>43</v>
      </c>
      <c r="B376" s="57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9" t="s">
        <v>44</v>
      </c>
      <c r="B377" s="57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9" t="s">
        <v>45</v>
      </c>
      <c r="B378" s="57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9" t="s">
        <v>46</v>
      </c>
      <c r="B379" s="57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9" t="s">
        <v>47</v>
      </c>
      <c r="B380" s="57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9" t="s">
        <v>48</v>
      </c>
      <c r="B381" s="57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9" t="s">
        <v>49</v>
      </c>
      <c r="B382" s="57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9" t="s">
        <v>50</v>
      </c>
      <c r="B383" s="57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9" t="s">
        <v>51</v>
      </c>
      <c r="B384" s="57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9" t="s">
        <v>52</v>
      </c>
      <c r="B385" s="57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9" t="s">
        <v>53</v>
      </c>
      <c r="B386" s="29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9" t="s">
        <v>53</v>
      </c>
      <c r="B387" s="29"/>
      <c r="C387" s="30">
        <f t="shared" si="8"/>
        <v>0</v>
      </c>
      <c r="D387" s="58" t="s">
        <v>69</v>
      </c>
      <c r="E387" s="11"/>
      <c r="F387" s="39"/>
      <c r="G387" s="39"/>
    </row>
    <row r="388" spans="1:7">
      <c r="A388" s="29"/>
      <c r="B388" s="29"/>
      <c r="D388" s="29" t="s">
        <v>69</v>
      </c>
      <c r="E388" s="32"/>
      <c r="F388" s="40"/>
      <c r="G388" s="40"/>
    </row>
    <row r="389" spans="1:7" ht="48">
      <c r="A389" s="33" t="s">
        <v>55</v>
      </c>
      <c r="B389" s="29"/>
      <c r="D389" s="29" t="s">
        <v>69</v>
      </c>
      <c r="E389" s="34"/>
      <c r="F389" s="41"/>
      <c r="G389" s="42"/>
    </row>
    <row r="390" spans="1:7" ht="48">
      <c r="A390" s="33" t="s">
        <v>56</v>
      </c>
      <c r="B390" s="29"/>
      <c r="D390" s="11"/>
      <c r="E390" s="11"/>
      <c r="F390" s="39"/>
      <c r="G390" s="39"/>
    </row>
    <row r="391" spans="1:7" ht="84.75">
      <c r="A391" s="35" t="s">
        <v>57</v>
      </c>
      <c r="B391" s="29"/>
      <c r="D391" s="11"/>
      <c r="E391" s="11">
        <f>0.6*E389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493" t="s">
        <v>0</v>
      </c>
      <c r="B401" s="504" t="s">
        <v>71</v>
      </c>
      <c r="C401" s="504"/>
      <c r="D401" s="504"/>
      <c r="E401" s="40">
        <f>(1-E456)^(1/3)-1</f>
        <v>0</v>
      </c>
      <c r="F401" s="40">
        <f>(1-F456)^(1/3)-1</f>
        <v>0</v>
      </c>
      <c r="G401" s="40"/>
    </row>
    <row r="402" spans="1:7" ht="72">
      <c r="A402" s="493"/>
      <c r="B402" s="11" t="s">
        <v>4</v>
      </c>
      <c r="C402">
        <v>0</v>
      </c>
      <c r="D402" s="11" t="s">
        <v>5</v>
      </c>
      <c r="E402" s="11" t="s">
        <v>5</v>
      </c>
      <c r="F402" s="39" t="s">
        <v>5</v>
      </c>
      <c r="G402" s="39"/>
    </row>
    <row r="403" spans="1:7" ht="72.75">
      <c r="A403" s="493"/>
      <c r="B403" s="29" t="s">
        <v>73</v>
      </c>
      <c r="C403" s="30" t="str">
        <f>B402</f>
        <v>Фактическое удельное годовое потребление</v>
      </c>
      <c r="D403" s="184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9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9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9"/>
      <c r="C406" s="30">
        <f t="shared" si="9"/>
        <v>0</v>
      </c>
      <c r="D406" s="29"/>
      <c r="E406" s="14"/>
      <c r="F406" s="38"/>
      <c r="G406" s="38"/>
    </row>
    <row r="407" spans="1:7">
      <c r="A407" s="27" t="s">
        <v>59</v>
      </c>
      <c r="B407" s="29"/>
      <c r="C407" s="30">
        <f t="shared" si="9"/>
        <v>0</v>
      </c>
      <c r="D407" s="29"/>
      <c r="E407" s="14"/>
      <c r="F407" s="38"/>
      <c r="G407" s="38"/>
    </row>
    <row r="408" spans="1:7">
      <c r="A408" s="27" t="s">
        <v>60</v>
      </c>
      <c r="B408" s="29"/>
      <c r="C408" s="30">
        <f t="shared" si="9"/>
        <v>0</v>
      </c>
      <c r="D408" s="29"/>
      <c r="E408" s="14"/>
      <c r="F408" s="38"/>
      <c r="G408" s="38"/>
    </row>
    <row r="409" spans="1:7">
      <c r="A409" s="27" t="s">
        <v>61</v>
      </c>
      <c r="B409" s="29"/>
      <c r="C409" s="30">
        <f t="shared" si="9"/>
        <v>0</v>
      </c>
      <c r="D409" s="29"/>
      <c r="E409" s="14"/>
      <c r="F409" s="38"/>
      <c r="G409" s="38"/>
    </row>
    <row r="410" spans="1:7">
      <c r="A410" s="27" t="s">
        <v>62</v>
      </c>
      <c r="B410" s="29"/>
      <c r="C410" s="30">
        <f t="shared" si="9"/>
        <v>0</v>
      </c>
      <c r="D410" s="29"/>
      <c r="E410" s="14"/>
      <c r="F410" s="38"/>
      <c r="G410" s="38"/>
    </row>
    <row r="411" spans="1:7">
      <c r="A411" s="27" t="s">
        <v>63</v>
      </c>
      <c r="B411" s="29"/>
      <c r="C411" s="30">
        <f t="shared" si="9"/>
        <v>0</v>
      </c>
      <c r="D411" s="29"/>
      <c r="E411" s="14"/>
      <c r="F411" s="38"/>
      <c r="G411" s="38"/>
    </row>
    <row r="412" spans="1:7">
      <c r="A412" s="29" t="s">
        <v>11</v>
      </c>
      <c r="B412" s="29"/>
      <c r="C412" s="30">
        <f t="shared" si="9"/>
        <v>0</v>
      </c>
      <c r="D412" s="29"/>
      <c r="E412" s="14"/>
      <c r="F412" s="38"/>
      <c r="G412" s="38"/>
    </row>
    <row r="413" spans="1:7">
      <c r="A413" s="29" t="s">
        <v>12</v>
      </c>
      <c r="B413" s="29"/>
      <c r="C413" s="30">
        <f t="shared" si="9"/>
        <v>0</v>
      </c>
      <c r="D413" s="29"/>
      <c r="E413" s="14"/>
      <c r="F413" s="38"/>
      <c r="G413" s="38"/>
    </row>
    <row r="414" spans="1:7">
      <c r="A414" s="29" t="s">
        <v>13</v>
      </c>
      <c r="B414" s="29"/>
      <c r="C414" s="30">
        <f t="shared" si="9"/>
        <v>0</v>
      </c>
      <c r="D414" s="29"/>
      <c r="E414" s="14"/>
      <c r="F414" s="38"/>
      <c r="G414" s="38"/>
    </row>
    <row r="415" spans="1:7">
      <c r="A415" s="29" t="s">
        <v>14</v>
      </c>
      <c r="B415" s="29"/>
      <c r="C415" s="30">
        <f t="shared" si="9"/>
        <v>0</v>
      </c>
      <c r="D415" s="29"/>
      <c r="E415" s="14"/>
      <c r="F415" s="38"/>
      <c r="G415" s="38"/>
    </row>
    <row r="416" spans="1:7">
      <c r="A416" s="29" t="s">
        <v>15</v>
      </c>
      <c r="B416" s="29"/>
      <c r="C416" s="30">
        <f t="shared" si="9"/>
        <v>0</v>
      </c>
      <c r="D416" s="29"/>
      <c r="E416" s="14"/>
      <c r="F416" s="38"/>
      <c r="G416" s="38"/>
    </row>
    <row r="417" spans="1:7">
      <c r="A417" s="29" t="s">
        <v>16</v>
      </c>
      <c r="B417" s="29"/>
      <c r="C417" s="30">
        <f t="shared" si="9"/>
        <v>0</v>
      </c>
      <c r="D417" s="29"/>
      <c r="E417" s="14"/>
      <c r="F417" s="38"/>
      <c r="G417" s="38"/>
    </row>
    <row r="418" spans="1:7">
      <c r="A418" s="29" t="s">
        <v>17</v>
      </c>
      <c r="B418" s="29"/>
      <c r="C418" s="30">
        <f t="shared" si="9"/>
        <v>0</v>
      </c>
      <c r="D418" s="29"/>
      <c r="E418" s="14"/>
      <c r="F418" s="38"/>
      <c r="G418" s="38"/>
    </row>
    <row r="419" spans="1:7">
      <c r="A419" s="29" t="s">
        <v>18</v>
      </c>
      <c r="B419" s="29"/>
      <c r="C419" s="30">
        <f t="shared" si="9"/>
        <v>0</v>
      </c>
      <c r="D419" s="29"/>
      <c r="E419" s="14"/>
      <c r="F419" s="38"/>
      <c r="G419" s="38"/>
    </row>
    <row r="420" spans="1:7">
      <c r="A420" s="29" t="s">
        <v>19</v>
      </c>
      <c r="B420" s="29"/>
      <c r="C420" s="30">
        <f t="shared" si="9"/>
        <v>0</v>
      </c>
      <c r="D420" s="29"/>
      <c r="E420" s="14"/>
      <c r="F420" s="38"/>
      <c r="G420" s="38"/>
    </row>
    <row r="421" spans="1:7">
      <c r="A421" s="29" t="s">
        <v>20</v>
      </c>
      <c r="B421" s="29"/>
      <c r="C421" s="30">
        <f t="shared" si="9"/>
        <v>0</v>
      </c>
      <c r="D421" s="29"/>
      <c r="E421" s="14"/>
      <c r="F421" s="38"/>
      <c r="G421" s="38"/>
    </row>
    <row r="422" spans="1:7">
      <c r="A422" s="29" t="s">
        <v>21</v>
      </c>
      <c r="B422" s="29"/>
      <c r="C422" s="30">
        <f t="shared" si="9"/>
        <v>0</v>
      </c>
      <c r="D422" s="29"/>
      <c r="E422" s="14"/>
      <c r="F422" s="38"/>
      <c r="G422" s="38"/>
    </row>
    <row r="423" spans="1:7">
      <c r="A423" s="29" t="s">
        <v>22</v>
      </c>
      <c r="B423" s="29"/>
      <c r="C423" s="30">
        <f t="shared" si="9"/>
        <v>0</v>
      </c>
      <c r="D423" s="29"/>
      <c r="E423" s="14"/>
      <c r="F423" s="38"/>
      <c r="G423" s="38"/>
    </row>
    <row r="424" spans="1:7">
      <c r="A424" s="29" t="s">
        <v>23</v>
      </c>
      <c r="B424" s="29"/>
      <c r="C424" s="30">
        <f t="shared" si="9"/>
        <v>0</v>
      </c>
      <c r="D424" s="29"/>
      <c r="E424" s="14"/>
      <c r="F424" s="38"/>
      <c r="G424" s="38"/>
    </row>
    <row r="425" spans="1:7">
      <c r="A425" s="29" t="s">
        <v>24</v>
      </c>
      <c r="B425" s="29"/>
      <c r="C425" s="30">
        <f t="shared" si="9"/>
        <v>0</v>
      </c>
      <c r="D425" s="29"/>
      <c r="E425" s="14"/>
      <c r="F425" s="38"/>
      <c r="G425" s="38"/>
    </row>
    <row r="426" spans="1:7">
      <c r="A426" s="29" t="s">
        <v>25</v>
      </c>
      <c r="B426" s="29"/>
      <c r="C426" s="30">
        <f t="shared" si="9"/>
        <v>0</v>
      </c>
      <c r="D426" s="29"/>
      <c r="E426" s="14"/>
      <c r="F426" s="38"/>
      <c r="G426" s="38"/>
    </row>
    <row r="427" spans="1:7">
      <c r="A427" s="29" t="s">
        <v>26</v>
      </c>
      <c r="B427" s="29"/>
      <c r="C427" s="30">
        <f t="shared" si="9"/>
        <v>0</v>
      </c>
      <c r="D427" s="29"/>
      <c r="E427" s="14"/>
      <c r="F427" s="38"/>
      <c r="G427" s="38"/>
    </row>
    <row r="428" spans="1:7">
      <c r="A428" s="29" t="s">
        <v>27</v>
      </c>
      <c r="B428" s="29"/>
      <c r="C428" s="30">
        <f t="shared" si="9"/>
        <v>0</v>
      </c>
      <c r="D428" s="29"/>
      <c r="E428" s="14"/>
      <c r="F428" s="38"/>
      <c r="G428" s="38"/>
    </row>
    <row r="429" spans="1:7">
      <c r="A429" s="29" t="s">
        <v>28</v>
      </c>
      <c r="B429" s="29"/>
      <c r="C429" s="30">
        <f t="shared" si="9"/>
        <v>0</v>
      </c>
      <c r="D429" s="29"/>
      <c r="E429" s="14"/>
      <c r="F429" s="38"/>
      <c r="G429" s="38"/>
    </row>
    <row r="430" spans="1:7">
      <c r="A430" s="29" t="s">
        <v>29</v>
      </c>
      <c r="B430" s="29"/>
      <c r="C430" s="30">
        <f t="shared" si="9"/>
        <v>0</v>
      </c>
      <c r="D430" s="29"/>
      <c r="E430" s="14"/>
      <c r="F430" s="38"/>
      <c r="G430" s="38"/>
    </row>
    <row r="431" spans="1:7">
      <c r="A431" s="29" t="s">
        <v>30</v>
      </c>
      <c r="B431" s="29"/>
      <c r="C431" s="30">
        <f t="shared" si="9"/>
        <v>0</v>
      </c>
      <c r="D431" s="29"/>
      <c r="E431" s="14"/>
      <c r="F431" s="38"/>
      <c r="G431" s="38"/>
    </row>
    <row r="432" spans="1:7">
      <c r="A432" s="29" t="s">
        <v>31</v>
      </c>
      <c r="B432" s="29"/>
      <c r="C432" s="30">
        <f t="shared" si="9"/>
        <v>0</v>
      </c>
      <c r="D432" s="29"/>
      <c r="E432" s="14"/>
      <c r="F432" s="38"/>
      <c r="G432" s="38"/>
    </row>
    <row r="433" spans="1:7">
      <c r="A433" s="29" t="s">
        <v>32</v>
      </c>
      <c r="B433" s="29"/>
      <c r="C433" s="30">
        <f t="shared" si="9"/>
        <v>0</v>
      </c>
      <c r="D433" s="29"/>
      <c r="E433" s="14"/>
      <c r="F433" s="38"/>
      <c r="G433" s="38"/>
    </row>
    <row r="434" spans="1:7">
      <c r="A434" s="29" t="s">
        <v>33</v>
      </c>
      <c r="B434" s="29"/>
      <c r="C434" s="30">
        <f t="shared" si="9"/>
        <v>0</v>
      </c>
      <c r="D434" s="29"/>
      <c r="E434" s="14"/>
      <c r="F434" s="38"/>
      <c r="G434" s="38"/>
    </row>
    <row r="435" spans="1:7">
      <c r="A435" s="29" t="s">
        <v>34</v>
      </c>
      <c r="B435" s="29"/>
      <c r="C435" s="30">
        <f t="shared" si="9"/>
        <v>0</v>
      </c>
      <c r="D435" s="29"/>
      <c r="E435" s="14"/>
      <c r="F435" s="38"/>
      <c r="G435" s="38"/>
    </row>
    <row r="436" spans="1:7">
      <c r="A436" s="29" t="s">
        <v>35</v>
      </c>
      <c r="B436" s="29"/>
      <c r="C436" s="30">
        <f t="shared" si="9"/>
        <v>0</v>
      </c>
      <c r="D436" s="29"/>
      <c r="E436" s="14"/>
      <c r="F436" s="38"/>
      <c r="G436" s="38"/>
    </row>
    <row r="437" spans="1:7">
      <c r="A437" s="29" t="s">
        <v>36</v>
      </c>
      <c r="B437" s="29"/>
      <c r="C437" s="30">
        <f t="shared" si="9"/>
        <v>0</v>
      </c>
      <c r="D437" s="29"/>
      <c r="E437" s="14"/>
      <c r="F437" s="38"/>
      <c r="G437" s="38"/>
    </row>
    <row r="438" spans="1:7">
      <c r="A438" s="29" t="s">
        <v>37</v>
      </c>
      <c r="B438" s="29"/>
      <c r="C438" s="30">
        <f t="shared" si="9"/>
        <v>0</v>
      </c>
      <c r="D438" s="29"/>
      <c r="E438" s="14"/>
      <c r="F438" s="38"/>
      <c r="G438" s="38"/>
    </row>
    <row r="439" spans="1:7">
      <c r="A439" s="29" t="s">
        <v>38</v>
      </c>
      <c r="B439" s="29"/>
      <c r="C439" s="30">
        <f t="shared" si="9"/>
        <v>0</v>
      </c>
      <c r="D439" s="29"/>
      <c r="E439" s="14"/>
      <c r="F439" s="38"/>
      <c r="G439" s="38"/>
    </row>
    <row r="440" spans="1:7">
      <c r="A440" s="29" t="s">
        <v>39</v>
      </c>
      <c r="B440" s="29"/>
      <c r="C440" s="30">
        <f t="shared" si="9"/>
        <v>0</v>
      </c>
      <c r="D440" s="29"/>
      <c r="E440" s="14"/>
      <c r="F440" s="38"/>
      <c r="G440" s="38"/>
    </row>
    <row r="441" spans="1:7">
      <c r="A441" s="29" t="s">
        <v>40</v>
      </c>
      <c r="B441" s="29"/>
      <c r="C441" s="30">
        <f t="shared" si="9"/>
        <v>0</v>
      </c>
      <c r="D441" s="29"/>
      <c r="E441" s="14"/>
      <c r="F441" s="38"/>
      <c r="G441" s="38"/>
    </row>
    <row r="442" spans="1:7">
      <c r="A442" s="29" t="s">
        <v>41</v>
      </c>
      <c r="B442" s="29"/>
      <c r="C442" s="30">
        <f t="shared" si="9"/>
        <v>0</v>
      </c>
      <c r="D442" s="29"/>
      <c r="E442" s="14"/>
      <c r="F442" s="38"/>
      <c r="G442" s="38"/>
    </row>
    <row r="443" spans="1:7">
      <c r="A443" s="29" t="s">
        <v>42</v>
      </c>
      <c r="B443" s="29"/>
      <c r="C443" s="30">
        <f t="shared" si="9"/>
        <v>0</v>
      </c>
      <c r="D443" s="29"/>
      <c r="E443" s="14"/>
      <c r="F443" s="38"/>
      <c r="G443" s="38"/>
    </row>
    <row r="444" spans="1:7">
      <c r="A444" s="29" t="s">
        <v>43</v>
      </c>
      <c r="B444" s="29"/>
      <c r="C444" s="30">
        <f t="shared" si="9"/>
        <v>0</v>
      </c>
      <c r="D444" s="29"/>
      <c r="E444" s="14"/>
      <c r="F444" s="38"/>
      <c r="G444" s="38"/>
    </row>
    <row r="445" spans="1:7">
      <c r="A445" s="29" t="s">
        <v>44</v>
      </c>
      <c r="B445" s="29"/>
      <c r="C445" s="30">
        <f t="shared" si="9"/>
        <v>0</v>
      </c>
      <c r="D445" s="29"/>
      <c r="E445" s="14"/>
      <c r="F445" s="38"/>
      <c r="G445" s="38"/>
    </row>
    <row r="446" spans="1:7">
      <c r="A446" s="29" t="s">
        <v>45</v>
      </c>
      <c r="B446" s="29"/>
      <c r="C446" s="30">
        <f t="shared" si="9"/>
        <v>0</v>
      </c>
      <c r="D446" s="29"/>
      <c r="E446" s="14"/>
      <c r="F446" s="38"/>
      <c r="G446" s="38"/>
    </row>
    <row r="447" spans="1:7">
      <c r="A447" s="29" t="s">
        <v>46</v>
      </c>
      <c r="B447" s="29"/>
      <c r="C447" s="30">
        <f t="shared" si="9"/>
        <v>0</v>
      </c>
      <c r="D447" s="29"/>
      <c r="E447" s="14"/>
      <c r="F447" s="38"/>
      <c r="G447" s="38"/>
    </row>
    <row r="448" spans="1:7">
      <c r="A448" s="29" t="s">
        <v>47</v>
      </c>
      <c r="B448" s="29"/>
      <c r="C448" s="30">
        <f t="shared" si="9"/>
        <v>0</v>
      </c>
      <c r="D448" s="29"/>
      <c r="E448" s="14"/>
      <c r="F448" s="38"/>
      <c r="G448" s="38"/>
    </row>
    <row r="449" spans="1:7">
      <c r="A449" s="29" t="s">
        <v>48</v>
      </c>
      <c r="B449" s="29"/>
      <c r="C449" s="30">
        <f t="shared" si="9"/>
        <v>0</v>
      </c>
      <c r="D449" s="29"/>
      <c r="E449" s="14"/>
      <c r="F449" s="38"/>
      <c r="G449" s="38"/>
    </row>
    <row r="450" spans="1:7">
      <c r="A450" s="29" t="s">
        <v>49</v>
      </c>
      <c r="B450" s="29"/>
      <c r="C450" s="30">
        <f t="shared" si="9"/>
        <v>0</v>
      </c>
      <c r="D450" s="29"/>
      <c r="E450" s="14"/>
      <c r="F450" s="38"/>
      <c r="G450" s="38"/>
    </row>
    <row r="451" spans="1:7">
      <c r="A451" s="29" t="s">
        <v>50</v>
      </c>
      <c r="B451" s="29"/>
      <c r="C451" s="30">
        <f>B450</f>
        <v>0</v>
      </c>
      <c r="D451" s="29"/>
      <c r="E451" s="14"/>
      <c r="F451" s="38"/>
      <c r="G451" s="38"/>
    </row>
    <row r="452" spans="1:7">
      <c r="A452" s="29" t="s">
        <v>51</v>
      </c>
      <c r="B452" s="29"/>
      <c r="C452" s="30">
        <f t="shared" si="9"/>
        <v>0</v>
      </c>
      <c r="D452" s="29"/>
      <c r="E452" s="14"/>
      <c r="F452" s="38"/>
      <c r="G452" s="38"/>
    </row>
    <row r="453" spans="1:7">
      <c r="A453" s="29" t="s">
        <v>52</v>
      </c>
      <c r="B453" s="29"/>
      <c r="D453" s="29"/>
      <c r="E453" s="14"/>
      <c r="F453" s="38"/>
      <c r="G453" s="38"/>
    </row>
    <row r="454" spans="1:7">
      <c r="A454" s="29" t="s">
        <v>53</v>
      </c>
      <c r="B454" s="29"/>
      <c r="D454" s="29"/>
      <c r="E454" s="14"/>
      <c r="F454" s="38"/>
      <c r="G454" s="38"/>
    </row>
    <row r="455" spans="1:7">
      <c r="A455" s="29" t="s">
        <v>53</v>
      </c>
      <c r="B455" s="29"/>
      <c r="D455" s="58"/>
      <c r="E455" s="11"/>
      <c r="F455" s="39"/>
      <c r="G455" s="39"/>
    </row>
    <row r="456" spans="1:7">
      <c r="A456" s="29"/>
      <c r="B456" s="29"/>
      <c r="D456" s="29"/>
      <c r="E456" s="32"/>
      <c r="F456" s="40"/>
      <c r="G456" s="40"/>
    </row>
    <row r="457" spans="1:7" ht="48">
      <c r="A457" s="33" t="s">
        <v>55</v>
      </c>
      <c r="B457" s="29"/>
      <c r="D457" s="29"/>
      <c r="E457" s="34"/>
      <c r="F457" s="41"/>
      <c r="G457" s="42"/>
    </row>
    <row r="458" spans="1:7" ht="48">
      <c r="A458" s="33" t="s">
        <v>56</v>
      </c>
      <c r="B458" s="29"/>
      <c r="D458" s="11"/>
      <c r="E458" s="11"/>
      <c r="F458" s="39"/>
      <c r="G458" s="39"/>
    </row>
    <row r="459" spans="1:7" ht="84.75">
      <c r="A459" s="35" t="s">
        <v>57</v>
      </c>
      <c r="B459" s="29"/>
      <c r="D459" s="11"/>
      <c r="E459" s="11">
        <f>0.6*E457</f>
        <v>0</v>
      </c>
      <c r="F459" s="39">
        <f>0.6*F457</f>
        <v>0</v>
      </c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>
      <c r="D1" s="13">
        <v>0.1</v>
      </c>
      <c r="E1" s="13">
        <v>0.4</v>
      </c>
    </row>
    <row r="2" spans="1:7" ht="23.25" customHeight="1">
      <c r="A2" s="493" t="s">
        <v>0</v>
      </c>
      <c r="B2" s="503" t="s">
        <v>1</v>
      </c>
      <c r="C2" s="503"/>
      <c r="D2" s="503"/>
      <c r="E2" s="40">
        <f>(1-E57)^(1/3)-1</f>
        <v>-3.008737350166546E-2</v>
      </c>
      <c r="F2" s="40">
        <f>(1-F57)^(1/3)-1</f>
        <v>-3.694607625887858E-2</v>
      </c>
      <c r="G2" s="40"/>
    </row>
    <row r="3" spans="1:7" ht="72.75" thickBot="1">
      <c r="A3" s="493"/>
      <c r="B3" s="11" t="s">
        <v>4</v>
      </c>
      <c r="C3" s="1"/>
      <c r="D3" s="11" t="s">
        <v>80</v>
      </c>
      <c r="E3" s="11" t="s">
        <v>5</v>
      </c>
      <c r="F3" s="39" t="s">
        <v>5</v>
      </c>
      <c r="G3" s="39"/>
    </row>
    <row r="4" spans="1:7" ht="16.5" customHeight="1" thickBot="1">
      <c r="A4" s="493"/>
      <c r="B4" s="11" t="s">
        <v>6</v>
      </c>
      <c r="C4" s="1"/>
      <c r="D4" s="11" t="s">
        <v>7</v>
      </c>
      <c r="E4" s="11" t="s">
        <v>7</v>
      </c>
      <c r="F4" s="39" t="s">
        <v>7</v>
      </c>
      <c r="G4" s="39"/>
    </row>
    <row r="5" spans="1:7">
      <c r="A5" s="171">
        <v>1</v>
      </c>
      <c r="B5" s="172">
        <v>2</v>
      </c>
      <c r="C5" s="51"/>
      <c r="D5" s="172">
        <v>3</v>
      </c>
      <c r="E5" s="172">
        <v>4</v>
      </c>
      <c r="F5" s="173">
        <v>5</v>
      </c>
      <c r="G5" s="173"/>
    </row>
    <row r="6" spans="1:7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>
      <c r="A22" s="29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>
      <c r="A23" s="29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>
      <c r="A24" s="29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>
      <c r="A25" s="29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>
      <c r="A26" s="29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>
      <c r="A27" s="29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>
      <c r="A28" s="29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>
      <c r="A29" s="29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>
      <c r="A30" s="29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>
      <c r="A31" s="29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>
      <c r="A32" s="29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>
      <c r="A33" s="29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>
      <c r="A34" s="29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>
      <c r="A35" s="29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>
      <c r="A36" s="29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>
      <c r="A37" s="29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>
      <c r="A38" s="29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>
      <c r="A39" s="29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>
      <c r="A40" s="29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>
      <c r="A41" s="29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>
      <c r="A42" s="29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>
      <c r="A43" s="29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>
      <c r="A44" s="29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>
      <c r="A45" s="29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>
      <c r="A46" s="29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>
      <c r="A47" s="29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>
      <c r="A48" s="29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>
      <c r="A49" s="29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>
      <c r="A50" s="29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>
      <c r="A51" s="29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>
      <c r="A52" s="29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>
      <c r="A53" s="29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>
      <c r="A54" s="29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>
      <c r="A55" s="29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>
      <c r="A56" s="29" t="s">
        <v>53</v>
      </c>
      <c r="B56" s="31" t="s">
        <v>147</v>
      </c>
      <c r="C56" s="30">
        <f t="shared" si="0"/>
        <v>437.6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8.7573606968503484E-2</v>
      </c>
      <c r="F57" s="40">
        <v>0.10679362298165611</v>
      </c>
      <c r="G57" s="40">
        <v>0.12857472477186971</v>
      </c>
    </row>
    <row r="58" spans="1:7" ht="48">
      <c r="A58" s="33" t="s">
        <v>55</v>
      </c>
      <c r="B58" s="31">
        <v>20</v>
      </c>
      <c r="C58" s="31"/>
      <c r="D58" s="11"/>
      <c r="F58" s="41">
        <v>25.006666666666668</v>
      </c>
      <c r="G58" s="42">
        <v>20</v>
      </c>
    </row>
    <row r="59" spans="1:7" ht="48">
      <c r="A59" s="33" t="s">
        <v>56</v>
      </c>
      <c r="B59" s="31">
        <v>50.2</v>
      </c>
      <c r="C59" s="31"/>
      <c r="D59" s="11"/>
      <c r="E59" s="221">
        <v>31.340000000000003</v>
      </c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221">
        <v>18.804000000000002</v>
      </c>
      <c r="F60" s="39">
        <v>15.004</v>
      </c>
      <c r="G60" s="39">
        <v>12</v>
      </c>
    </row>
    <row r="62" spans="1:7" ht="48.75" thickBot="1">
      <c r="A62" s="5" t="s">
        <v>56</v>
      </c>
      <c r="B62">
        <f>B59</f>
        <v>50.2</v>
      </c>
    </row>
    <row r="63" spans="1:7">
      <c r="A63" s="16" t="s">
        <v>64</v>
      </c>
      <c r="B63" s="17">
        <f>AVERAGE(B11:B50)</f>
        <v>31.340000000000003</v>
      </c>
      <c r="C63" s="17"/>
    </row>
    <row r="64" spans="1:7">
      <c r="A64" s="16" t="s">
        <v>65</v>
      </c>
      <c r="B64" s="18">
        <f>AVERAGE(B16:B45)</f>
        <v>25.006666666666668</v>
      </c>
      <c r="C64" s="18"/>
    </row>
    <row r="65" spans="1:7">
      <c r="A65" s="16" t="s">
        <v>66</v>
      </c>
      <c r="B65" s="18">
        <f>AVERAGE(B22:B40)</f>
        <v>23.415789473684214</v>
      </c>
      <c r="C65" s="18"/>
    </row>
    <row r="69" spans="1:7" ht="15" customHeight="1">
      <c r="A69" s="493" t="s">
        <v>0</v>
      </c>
      <c r="B69" s="503" t="s">
        <v>2</v>
      </c>
      <c r="C69" s="503"/>
      <c r="D69" s="503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11.7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>
      <c r="A80" s="29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>
      <c r="A81" s="29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>
      <c r="A82" s="29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>
      <c r="A83" s="29" t="s">
        <v>14</v>
      </c>
      <c r="B83" s="153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>
      <c r="A84" s="29" t="s">
        <v>15</v>
      </c>
      <c r="B84" s="153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>
      <c r="A85" s="29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>
      <c r="A86" s="29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>
      <c r="A87" s="29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>
      <c r="A88" s="29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>
      <c r="A89" s="29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>
      <c r="A90" s="29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>
      <c r="A91" s="29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>
      <c r="A92" s="29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>
      <c r="A93" s="29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>
      <c r="A94" s="29" t="s">
        <v>25</v>
      </c>
      <c r="B94" s="153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>
      <c r="A95" s="29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>
      <c r="A96" s="29" t="s">
        <v>27</v>
      </c>
      <c r="B96" s="153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>
      <c r="A97" s="29" t="s">
        <v>28</v>
      </c>
      <c r="B97" s="153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>
      <c r="A98" s="29" t="s">
        <v>29</v>
      </c>
      <c r="B98" s="153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>
      <c r="A99" s="29" t="s">
        <v>30</v>
      </c>
      <c r="B99" s="153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>
      <c r="A100" s="29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>
      <c r="A101" s="29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>
      <c r="A102" s="29" t="s">
        <v>33</v>
      </c>
      <c r="B102" s="153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>
      <c r="A103" s="29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>
      <c r="A104" s="29" t="s">
        <v>35</v>
      </c>
      <c r="B104" s="153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>
      <c r="A105" s="29" t="s">
        <v>36</v>
      </c>
      <c r="B105" s="153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>
      <c r="A106" s="29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>
      <c r="A107" s="29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>
      <c r="A108" s="29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>
      <c r="A109" s="29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>
      <c r="A110" s="29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>
      <c r="A111" s="29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>
      <c r="A112" s="29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>
      <c r="A113" s="29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>
      <c r="A114" s="29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>
      <c r="A115" s="29" t="s">
        <v>46</v>
      </c>
      <c r="B115" s="153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>
      <c r="A116" s="29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>
      <c r="A117" s="29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>
      <c r="A118" s="29" t="s">
        <v>49</v>
      </c>
      <c r="B118" s="153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>
      <c r="A119" s="29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>
      <c r="A120" s="29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>
      <c r="A121" s="29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>
      <c r="A122" s="29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>
      <c r="A123" s="29" t="s">
        <v>53</v>
      </c>
      <c r="B123" s="29" t="s">
        <v>148</v>
      </c>
      <c r="C123" s="30">
        <f t="shared" si="1"/>
        <v>209.8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7.4119054165449824E-2</v>
      </c>
      <c r="F124" s="40">
        <v>7.6736544918223085E-2</v>
      </c>
      <c r="G124" s="40">
        <v>0.17688481970208142</v>
      </c>
    </row>
    <row r="125" spans="1:7" ht="48">
      <c r="A125" s="33" t="s">
        <v>55</v>
      </c>
      <c r="B125" s="154">
        <v>27.53</v>
      </c>
      <c r="C125" s="29"/>
      <c r="D125" s="11"/>
      <c r="F125" s="41">
        <v>47.963333333333338</v>
      </c>
      <c r="G125" s="42">
        <v>27.53</v>
      </c>
    </row>
    <row r="126" spans="1:7" ht="48">
      <c r="A126" s="33" t="s">
        <v>56</v>
      </c>
      <c r="B126" s="154">
        <v>53.4</v>
      </c>
      <c r="C126" s="29"/>
      <c r="D126" s="11"/>
      <c r="E126" s="159">
        <v>48.782499999999999</v>
      </c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59">
        <v>29.269499999999997</v>
      </c>
      <c r="F127" s="39">
        <v>28.778000000000002</v>
      </c>
      <c r="G127" s="39">
        <v>16.518000000000001</v>
      </c>
    </row>
    <row r="129" spans="1:7" ht="48.75" thickBot="1">
      <c r="A129" s="5" t="s">
        <v>56</v>
      </c>
      <c r="B129">
        <f>B126</f>
        <v>53.4</v>
      </c>
    </row>
    <row r="130" spans="1:7">
      <c r="A130" s="16" t="s">
        <v>64</v>
      </c>
      <c r="B130" s="17">
        <f>AVERAGE(B78:B117)</f>
        <v>48.782499999999999</v>
      </c>
      <c r="C130" s="17"/>
    </row>
    <row r="131" spans="1:7">
      <c r="A131" s="16" t="s">
        <v>65</v>
      </c>
      <c r="B131" s="18">
        <f>AVERAGE(B83:B112)</f>
        <v>47.963333333333338</v>
      </c>
      <c r="C131" s="18"/>
    </row>
    <row r="132" spans="1:7">
      <c r="A132" s="16" t="s">
        <v>66</v>
      </c>
      <c r="B132" s="18">
        <f>AVERAGE(B89:B107)</f>
        <v>48.415789473684214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0</v>
      </c>
      <c r="F134" s="40">
        <f>(1-F189)^(1/3)-1</f>
        <v>0</v>
      </c>
      <c r="G134" s="40"/>
    </row>
    <row r="135" spans="1:7" ht="72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223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>
      <c r="A139" s="27" t="s">
        <v>58</v>
      </c>
      <c r="B139" s="223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>
      <c r="A140" s="27" t="s">
        <v>59</v>
      </c>
      <c r="B140" s="223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>
      <c r="A141" s="27" t="s">
        <v>60</v>
      </c>
      <c r="B141" s="223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>
      <c r="A142" s="27" t="s">
        <v>61</v>
      </c>
      <c r="B142" s="223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>
      <c r="A143" s="27" t="s">
        <v>62</v>
      </c>
      <c r="B143" s="223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>
      <c r="A144" s="27" t="s">
        <v>63</v>
      </c>
      <c r="B144" s="223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>
      <c r="A145" s="29" t="s">
        <v>11</v>
      </c>
      <c r="B145" s="223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>
      <c r="A146" s="29" t="s">
        <v>12</v>
      </c>
      <c r="B146" s="223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>
      <c r="A147" s="29" t="s">
        <v>13</v>
      </c>
      <c r="B147" s="223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>
      <c r="A148" s="29" t="s">
        <v>14</v>
      </c>
      <c r="B148" s="223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>
      <c r="A149" s="29" t="s">
        <v>15</v>
      </c>
      <c r="B149" s="223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>
      <c r="A150" s="29" t="s">
        <v>16</v>
      </c>
      <c r="B150" s="223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>
      <c r="A151" s="29" t="s">
        <v>17</v>
      </c>
      <c r="B151" s="223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>
      <c r="A152" s="29" t="s">
        <v>18</v>
      </c>
      <c r="B152" s="223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>
      <c r="A153" s="29" t="s">
        <v>19</v>
      </c>
      <c r="B153" s="223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>
      <c r="A154" s="29" t="s">
        <v>20</v>
      </c>
      <c r="B154" s="223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>
      <c r="A155" s="29" t="s">
        <v>21</v>
      </c>
      <c r="B155" s="223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>
      <c r="A156" s="29" t="s">
        <v>22</v>
      </c>
      <c r="B156" s="223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>
      <c r="A157" s="29" t="s">
        <v>23</v>
      </c>
      <c r="B157" s="223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>
      <c r="A158" s="29" t="s">
        <v>24</v>
      </c>
      <c r="B158" s="223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>
      <c r="A159" s="29" t="s">
        <v>25</v>
      </c>
      <c r="B159" s="223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>
      <c r="A160" s="29" t="s">
        <v>26</v>
      </c>
      <c r="B160" s="223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>
      <c r="A161" s="29" t="s">
        <v>27</v>
      </c>
      <c r="B161" s="223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>
      <c r="A162" s="29" t="s">
        <v>28</v>
      </c>
      <c r="B162" s="223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>
      <c r="A163" s="29" t="s">
        <v>29</v>
      </c>
      <c r="B163" s="223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>
      <c r="A164" s="29" t="s">
        <v>30</v>
      </c>
      <c r="B164" s="223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>
      <c r="A165" s="29" t="s">
        <v>31</v>
      </c>
      <c r="B165" s="223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>
      <c r="A166" s="29" t="s">
        <v>32</v>
      </c>
      <c r="B166" s="223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>
      <c r="A167" s="29" t="s">
        <v>33</v>
      </c>
      <c r="B167" s="223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>
      <c r="A168" s="29" t="s">
        <v>34</v>
      </c>
      <c r="B168" s="223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>
      <c r="A169" s="29" t="s">
        <v>35</v>
      </c>
      <c r="B169" s="223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>
      <c r="A170" s="29" t="s">
        <v>36</v>
      </c>
      <c r="B170" s="223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>
      <c r="A171" s="29" t="s">
        <v>37</v>
      </c>
      <c r="B171" s="223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>
      <c r="A172" s="29" t="s">
        <v>38</v>
      </c>
      <c r="B172" s="223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>
      <c r="A173" s="29" t="s">
        <v>39</v>
      </c>
      <c r="B173" s="223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>
      <c r="A174" s="29" t="s">
        <v>40</v>
      </c>
      <c r="B174" s="223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>
      <c r="A175" s="29" t="s">
        <v>41</v>
      </c>
      <c r="B175" s="223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>
      <c r="A176" s="29" t="s">
        <v>42</v>
      </c>
      <c r="B176" s="223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>
      <c r="A177" s="29" t="s">
        <v>43</v>
      </c>
      <c r="B177" s="223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>
      <c r="A178" s="29" t="s">
        <v>44</v>
      </c>
      <c r="B178" s="223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>
      <c r="A179" s="29" t="s">
        <v>45</v>
      </c>
      <c r="B179" s="223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>
      <c r="A180" s="29" t="s">
        <v>46</v>
      </c>
      <c r="B180" s="223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>
      <c r="A181" s="29" t="s">
        <v>47</v>
      </c>
      <c r="B181" s="223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>
      <c r="A182" s="29" t="s">
        <v>48</v>
      </c>
      <c r="B182" s="223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>
      <c r="A183" s="29" t="s">
        <v>49</v>
      </c>
      <c r="B183" s="223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>
      <c r="A184" s="29" t="s">
        <v>50</v>
      </c>
      <c r="B184" s="223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>
      <c r="A185" s="29" t="s">
        <v>51</v>
      </c>
      <c r="B185" s="223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>
      <c r="A186" s="29" t="s">
        <v>52</v>
      </c>
      <c r="B186" s="223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>
      <c r="A187" s="29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>
      <c r="A188" s="29" t="s">
        <v>53</v>
      </c>
      <c r="B188" s="29" t="s">
        <v>145</v>
      </c>
      <c r="C188" s="30">
        <f t="shared" si="3"/>
        <v>0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/>
      <c r="F189" s="40"/>
      <c r="G189" s="40"/>
    </row>
    <row r="190" spans="1:7" ht="48.75" thickBot="1">
      <c r="A190" s="33" t="s">
        <v>55</v>
      </c>
      <c r="B190" s="29">
        <v>0.9</v>
      </c>
      <c r="C190" s="4"/>
      <c r="D190" s="58"/>
      <c r="F190" s="41"/>
      <c r="G190" s="42"/>
    </row>
    <row r="191" spans="1:7" ht="48.75" thickBot="1">
      <c r="A191" s="33" t="s">
        <v>56</v>
      </c>
      <c r="B191" s="29">
        <v>0.44</v>
      </c>
      <c r="C191" s="4"/>
      <c r="D191" s="11"/>
      <c r="E191" s="34"/>
      <c r="F191" s="39"/>
      <c r="G191" s="39"/>
    </row>
    <row r="192" spans="1:7" ht="85.5" thickBot="1">
      <c r="A192" s="35" t="s">
        <v>57</v>
      </c>
      <c r="B192" s="29">
        <v>0.5</v>
      </c>
      <c r="C192" s="4"/>
      <c r="D192" s="11"/>
      <c r="E192" s="11">
        <f>0.6*E191</f>
        <v>0</v>
      </c>
      <c r="F192" s="39">
        <f>0.6*F190</f>
        <v>0</v>
      </c>
      <c r="G192" s="39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57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57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69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57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57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57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>
      <c r="A231" s="29" t="s">
        <v>31</v>
      </c>
      <c r="B231" s="57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>
      <c r="A232" s="29" t="s">
        <v>32</v>
      </c>
      <c r="B232" s="57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>
      <c r="A233" s="29" t="s">
        <v>33</v>
      </c>
      <c r="B233" s="57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>
      <c r="A234" s="29" t="s">
        <v>34</v>
      </c>
      <c r="B234" s="57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>
      <c r="A235" s="29" t="s">
        <v>35</v>
      </c>
      <c r="B235" s="57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>
      <c r="A236" s="29" t="s">
        <v>36</v>
      </c>
      <c r="B236" s="57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>
      <c r="A237" s="29" t="s">
        <v>37</v>
      </c>
      <c r="B237" s="57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>
      <c r="A238" s="29" t="s">
        <v>38</v>
      </c>
      <c r="B238" s="57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>
      <c r="A239" s="29" t="s">
        <v>39</v>
      </c>
      <c r="B239" s="57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>
      <c r="A240" s="29" t="s">
        <v>40</v>
      </c>
      <c r="B240" s="57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>
      <c r="A241" s="29" t="s">
        <v>41</v>
      </c>
      <c r="B241" s="57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>
      <c r="A242" s="29" t="s">
        <v>42</v>
      </c>
      <c r="B242" s="57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>
      <c r="A243" s="29" t="s">
        <v>43</v>
      </c>
      <c r="B243" s="57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>
      <c r="A244" s="29" t="s">
        <v>44</v>
      </c>
      <c r="B244" s="57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>
      <c r="A245" s="29" t="s">
        <v>45</v>
      </c>
      <c r="B245" s="57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>
      <c r="A246" s="29" t="s">
        <v>46</v>
      </c>
      <c r="B246" s="57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>
      <c r="A247" s="29" t="s">
        <v>47</v>
      </c>
      <c r="B247" s="57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>
      <c r="A248" s="29" t="s">
        <v>48</v>
      </c>
      <c r="B248" s="57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>
      <c r="A249" s="29" t="s">
        <v>49</v>
      </c>
      <c r="B249" s="57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>
      <c r="A250" s="29" t="s">
        <v>50</v>
      </c>
      <c r="B250" s="19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>
      <c r="A251" s="29" t="s">
        <v>51</v>
      </c>
      <c r="B251" s="57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>
      <c r="A252" s="29" t="s">
        <v>52</v>
      </c>
      <c r="B252" s="57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>
      <c r="A253" s="29" t="s">
        <v>53</v>
      </c>
      <c r="B253" s="224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>
      <c r="A254" s="29" t="s">
        <v>53</v>
      </c>
      <c r="B254" s="29" t="s">
        <v>149</v>
      </c>
      <c r="C254" s="30">
        <f t="shared" si="4"/>
        <v>14.8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48">
      <c r="A256" s="33" t="s">
        <v>55</v>
      </c>
      <c r="B256" s="29">
        <v>2</v>
      </c>
      <c r="C256" s="29"/>
      <c r="D256" s="58"/>
      <c r="F256" s="41">
        <v>7.85E-2</v>
      </c>
      <c r="G256" s="42">
        <v>2</v>
      </c>
    </row>
    <row r="257" spans="1:7" ht="48">
      <c r="A257" s="33" t="s">
        <v>56</v>
      </c>
      <c r="B257" s="29">
        <v>0.9</v>
      </c>
      <c r="C257" s="29"/>
      <c r="D257" s="11"/>
      <c r="E257" s="222">
        <v>0.27747500000000003</v>
      </c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222">
        <v>0.16648500000000002</v>
      </c>
      <c r="F258" s="39">
        <v>4.7099999999999996E-2</v>
      </c>
      <c r="G258" s="39">
        <v>1.2</v>
      </c>
    </row>
    <row r="261" spans="1:7">
      <c r="A261" s="16" t="s">
        <v>64</v>
      </c>
      <c r="B261" s="17">
        <f>AVERAGE(B209:B248)</f>
        <v>0.27747500000000003</v>
      </c>
      <c r="C261" s="17"/>
    </row>
    <row r="262" spans="1:7">
      <c r="A262" s="16" t="s">
        <v>65</v>
      </c>
      <c r="B262" s="18">
        <f>AVERAGE(B214:B243)</f>
        <v>7.85E-2</v>
      </c>
      <c r="C262" s="18"/>
    </row>
    <row r="263" spans="1:7">
      <c r="A263" s="16" t="s">
        <v>66</v>
      </c>
      <c r="B263" s="18">
        <f>AVERAGE(B220:B238)</f>
        <v>1.5105263157894736E-2</v>
      </c>
      <c r="C263" s="18"/>
    </row>
    <row r="266" spans="1:7" ht="15" customHeight="1">
      <c r="A266" s="493" t="s">
        <v>0</v>
      </c>
      <c r="B266" s="505" t="s">
        <v>67</v>
      </c>
      <c r="C266" s="505"/>
      <c r="D266" s="505"/>
      <c r="E266" s="40">
        <f>(1-E321)^(1/3)-1</f>
        <v>0</v>
      </c>
      <c r="F266" s="40">
        <f>(1-F321)^(1/3)-1</f>
        <v>0</v>
      </c>
      <c r="G266" s="40"/>
    </row>
    <row r="267" spans="1:7" ht="72.75" thickBot="1">
      <c r="A267" s="493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4.75">
      <c r="A268" s="493"/>
      <c r="B268" s="29" t="s">
        <v>68</v>
      </c>
      <c r="D268" s="184" t="s">
        <v>7</v>
      </c>
      <c r="E268" s="184" t="s">
        <v>7</v>
      </c>
      <c r="F268" s="184" t="s">
        <v>7</v>
      </c>
      <c r="G268" s="184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57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>
      <c r="A271" s="27" t="s">
        <v>58</v>
      </c>
      <c r="B271" s="57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>
      <c r="A272" s="27" t="s">
        <v>59</v>
      </c>
      <c r="B272" s="57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>
      <c r="A273" s="27" t="s">
        <v>60</v>
      </c>
      <c r="B273" s="57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>
      <c r="A274" s="27" t="s">
        <v>61</v>
      </c>
      <c r="B274" s="57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>
      <c r="A275" s="27" t="s">
        <v>62</v>
      </c>
      <c r="B275" s="57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>
      <c r="A276" s="27" t="s">
        <v>63</v>
      </c>
      <c r="B276" s="57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>
      <c r="A277" s="29" t="s">
        <v>11</v>
      </c>
      <c r="B277" s="57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>
      <c r="A278" s="29" t="s">
        <v>12</v>
      </c>
      <c r="B278" s="57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>
      <c r="A279" s="29" t="s">
        <v>13</v>
      </c>
      <c r="B279" s="57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>
      <c r="A280" s="29" t="s">
        <v>14</v>
      </c>
      <c r="B280" s="57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>
      <c r="A281" s="29" t="s">
        <v>15</v>
      </c>
      <c r="B281" s="57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>
      <c r="A282" s="29" t="s">
        <v>16</v>
      </c>
      <c r="B282" s="57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>
      <c r="A283" s="29" t="s">
        <v>17</v>
      </c>
      <c r="B283" s="57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>
      <c r="A284" s="29" t="s">
        <v>18</v>
      </c>
      <c r="B284" s="57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>
      <c r="A285" s="29" t="s">
        <v>19</v>
      </c>
      <c r="B285" s="57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>
      <c r="A286" s="29" t="s">
        <v>20</v>
      </c>
      <c r="B286" s="57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>
      <c r="A287" s="29" t="s">
        <v>21</v>
      </c>
      <c r="B287" s="57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>
      <c r="A288" s="29" t="s">
        <v>22</v>
      </c>
      <c r="B288" s="57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>
      <c r="A289" s="29" t="s">
        <v>23</v>
      </c>
      <c r="B289" s="57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>
      <c r="A290" s="29" t="s">
        <v>24</v>
      </c>
      <c r="B290" s="57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>
      <c r="A291" s="29" t="s">
        <v>25</v>
      </c>
      <c r="B291" s="57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>
      <c r="A292" s="29" t="s">
        <v>26</v>
      </c>
      <c r="B292" s="57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>
      <c r="A293" s="29" t="s">
        <v>27</v>
      </c>
      <c r="B293" s="57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>
      <c r="A294" s="29" t="s">
        <v>28</v>
      </c>
      <c r="B294" s="57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>
      <c r="A295" s="29" t="s">
        <v>29</v>
      </c>
      <c r="B295" s="57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>
      <c r="A296" s="29" t="s">
        <v>30</v>
      </c>
      <c r="B296" s="57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>
      <c r="A297" s="29" t="s">
        <v>31</v>
      </c>
      <c r="B297" s="57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>
      <c r="A298" s="29" t="s">
        <v>32</v>
      </c>
      <c r="B298" s="57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>
      <c r="A299" s="29" t="s">
        <v>33</v>
      </c>
      <c r="B299" s="57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>
      <c r="A300" s="29" t="s">
        <v>34</v>
      </c>
      <c r="B300" s="57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>
      <c r="A301" s="29" t="s">
        <v>35</v>
      </c>
      <c r="B301" s="57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>
      <c r="A302" s="29" t="s">
        <v>36</v>
      </c>
      <c r="B302" s="57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>
      <c r="A303" s="29" t="s">
        <v>37</v>
      </c>
      <c r="B303" s="57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>
      <c r="A304" s="29" t="s">
        <v>38</v>
      </c>
      <c r="B304" s="57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>
      <c r="A305" s="29" t="s">
        <v>39</v>
      </c>
      <c r="B305" s="57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>
      <c r="A306" s="29" t="s">
        <v>40</v>
      </c>
      <c r="B306" s="57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>
      <c r="A307" s="29" t="s">
        <v>41</v>
      </c>
      <c r="B307" s="57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>
      <c r="A308" s="29" t="s">
        <v>42</v>
      </c>
      <c r="B308" s="57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>
      <c r="A309" s="29" t="s">
        <v>43</v>
      </c>
      <c r="B309" s="57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>
      <c r="A310" s="29" t="s">
        <v>44</v>
      </c>
      <c r="B310" s="57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>
      <c r="A311" s="29" t="s">
        <v>45</v>
      </c>
      <c r="B311" s="57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>
      <c r="A312" s="29" t="s">
        <v>46</v>
      </c>
      <c r="B312" s="57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>
      <c r="A313" s="29" t="s">
        <v>47</v>
      </c>
      <c r="B313" s="57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>
      <c r="A314" s="29" t="s">
        <v>48</v>
      </c>
      <c r="B314" s="57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>
      <c r="A315" s="29" t="s">
        <v>49</v>
      </c>
      <c r="B315" s="57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>
      <c r="A316" s="29" t="s">
        <v>50</v>
      </c>
      <c r="B316" s="57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>
      <c r="A317" s="29" t="s">
        <v>51</v>
      </c>
      <c r="B317" s="57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>
      <c r="A318" s="29" t="s">
        <v>52</v>
      </c>
      <c r="B318" s="57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>
      <c r="A319" s="29" t="s">
        <v>53</v>
      </c>
      <c r="B319" s="57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>
      <c r="A320" s="29" t="s">
        <v>53</v>
      </c>
      <c r="B320" s="29"/>
      <c r="C320" s="30">
        <f t="shared" si="6"/>
        <v>0</v>
      </c>
      <c r="D320" s="58"/>
      <c r="E320" s="11"/>
      <c r="F320" s="39"/>
      <c r="G320" s="39"/>
    </row>
    <row r="321" spans="1:7">
      <c r="A321" s="29"/>
      <c r="B321" s="29"/>
      <c r="D321" s="29"/>
      <c r="E321" s="32"/>
      <c r="F321" s="40"/>
      <c r="G321" s="40"/>
    </row>
    <row r="322" spans="1:7" ht="48">
      <c r="A322" s="33" t="s">
        <v>55</v>
      </c>
      <c r="B322" s="29"/>
      <c r="D322" s="29"/>
      <c r="F322" s="41"/>
      <c r="G322" s="42"/>
    </row>
    <row r="323" spans="1:7" ht="48">
      <c r="A323" s="33" t="s">
        <v>56</v>
      </c>
      <c r="B323" s="29"/>
      <c r="D323" s="11"/>
      <c r="E323" s="34"/>
      <c r="F323" s="39"/>
      <c r="G323" s="39"/>
    </row>
    <row r="324" spans="1:7" ht="84.75">
      <c r="A324" s="35" t="s">
        <v>57</v>
      </c>
      <c r="B324" s="29"/>
      <c r="D324" s="11"/>
      <c r="E324" s="11"/>
      <c r="F324" s="39"/>
      <c r="G324" s="39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3" spans="1:7" ht="15" customHeight="1">
      <c r="A333" s="493" t="s">
        <v>0</v>
      </c>
      <c r="B333" s="506" t="s">
        <v>70</v>
      </c>
      <c r="C333" s="506"/>
      <c r="D333" s="506"/>
      <c r="E333" s="40">
        <f>(1-E388)^(1/3)-1</f>
        <v>0</v>
      </c>
      <c r="F333" s="40">
        <f>(1-F388)^(1/3)-1</f>
        <v>0</v>
      </c>
      <c r="G333" s="40"/>
    </row>
    <row r="334" spans="1:7" ht="72">
      <c r="A334" s="493"/>
      <c r="B334" s="11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4.75">
      <c r="A335" s="493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57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>
      <c r="A338" s="27" t="s">
        <v>58</v>
      </c>
      <c r="B338" s="57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>
      <c r="A339" s="27" t="s">
        <v>59</v>
      </c>
      <c r="B339" s="57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>
      <c r="A340" s="27" t="s">
        <v>60</v>
      </c>
      <c r="B340" s="57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>
      <c r="A341" s="27" t="s">
        <v>61</v>
      </c>
      <c r="B341" s="57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>
      <c r="A342" s="27" t="s">
        <v>62</v>
      </c>
      <c r="B342" s="57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>
      <c r="A343" s="27" t="s">
        <v>63</v>
      </c>
      <c r="B343" s="57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>
      <c r="A344" s="29" t="s">
        <v>11</v>
      </c>
      <c r="B344" s="57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>
      <c r="A345" s="29" t="s">
        <v>12</v>
      </c>
      <c r="B345" s="57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>
      <c r="A346" s="29" t="s">
        <v>13</v>
      </c>
      <c r="B346" s="57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>
      <c r="A347" s="29" t="s">
        <v>14</v>
      </c>
      <c r="B347" s="57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>
      <c r="A348" s="29" t="s">
        <v>15</v>
      </c>
      <c r="B348" s="57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>
      <c r="A349" s="29" t="s">
        <v>16</v>
      </c>
      <c r="B349" s="57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>
      <c r="A350" s="29" t="s">
        <v>17</v>
      </c>
      <c r="B350" s="57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>
      <c r="A351" s="29" t="s">
        <v>18</v>
      </c>
      <c r="B351" s="57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>
      <c r="A352" s="29" t="s">
        <v>19</v>
      </c>
      <c r="B352" s="57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>
      <c r="A353" s="29" t="s">
        <v>20</v>
      </c>
      <c r="B353" s="57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>
      <c r="A354" s="29" t="s">
        <v>21</v>
      </c>
      <c r="B354" s="57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>
      <c r="A355" s="29" t="s">
        <v>22</v>
      </c>
      <c r="B355" s="57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>
      <c r="A356" s="29" t="s">
        <v>23</v>
      </c>
      <c r="B356" s="57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>
      <c r="A357" s="29" t="s">
        <v>24</v>
      </c>
      <c r="B357" s="57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>
      <c r="A358" s="29" t="s">
        <v>25</v>
      </c>
      <c r="B358" s="57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>
      <c r="A359" s="29" t="s">
        <v>26</v>
      </c>
      <c r="B359" s="57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>
      <c r="A360" s="29" t="s">
        <v>27</v>
      </c>
      <c r="B360" s="57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>
      <c r="A361" s="29" t="s">
        <v>28</v>
      </c>
      <c r="B361" s="57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>
      <c r="A362" s="29" t="s">
        <v>29</v>
      </c>
      <c r="B362" s="57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>
      <c r="A363" s="29" t="s">
        <v>30</v>
      </c>
      <c r="B363" s="57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>
      <c r="A364" s="29" t="s">
        <v>31</v>
      </c>
      <c r="B364" s="57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>
      <c r="A365" s="29" t="s">
        <v>32</v>
      </c>
      <c r="B365" s="57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>
      <c r="A366" s="29" t="s">
        <v>33</v>
      </c>
      <c r="B366" s="57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>
      <c r="A367" s="29" t="s">
        <v>34</v>
      </c>
      <c r="B367" s="57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>
      <c r="A368" s="29" t="s">
        <v>35</v>
      </c>
      <c r="B368" s="57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>
      <c r="A369" s="29" t="s">
        <v>36</v>
      </c>
      <c r="B369" s="57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>
      <c r="A370" s="29" t="s">
        <v>37</v>
      </c>
      <c r="B370" s="57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>
      <c r="A371" s="29" t="s">
        <v>38</v>
      </c>
      <c r="B371" s="57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>
      <c r="A372" s="29" t="s">
        <v>39</v>
      </c>
      <c r="B372" s="57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>
      <c r="A373" s="29" t="s">
        <v>40</v>
      </c>
      <c r="B373" s="57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>
      <c r="A374" s="29" t="s">
        <v>41</v>
      </c>
      <c r="B374" s="57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>
      <c r="A375" s="29" t="s">
        <v>42</v>
      </c>
      <c r="B375" s="57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>
      <c r="A376" s="29" t="s">
        <v>43</v>
      </c>
      <c r="B376" s="57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>
      <c r="A377" s="29" t="s">
        <v>44</v>
      </c>
      <c r="B377" s="57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>
      <c r="A378" s="29" t="s">
        <v>45</v>
      </c>
      <c r="B378" s="57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>
      <c r="A379" s="29" t="s">
        <v>46</v>
      </c>
      <c r="B379" s="57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>
      <c r="A380" s="29" t="s">
        <v>47</v>
      </c>
      <c r="B380" s="57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>
      <c r="A381" s="29" t="s">
        <v>48</v>
      </c>
      <c r="B381" s="57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>
      <c r="A382" s="29" t="s">
        <v>49</v>
      </c>
      <c r="B382" s="57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>
      <c r="A383" s="29" t="s">
        <v>50</v>
      </c>
      <c r="B383" s="57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>
      <c r="A384" s="29" t="s">
        <v>51</v>
      </c>
      <c r="B384" s="57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>
      <c r="A385" s="29" t="s">
        <v>52</v>
      </c>
      <c r="B385" s="57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>
      <c r="A386" s="29" t="s">
        <v>53</v>
      </c>
      <c r="B386" s="29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>
      <c r="A387" s="29" t="s">
        <v>53</v>
      </c>
      <c r="B387" s="29"/>
      <c r="C387" s="30">
        <f t="shared" si="8"/>
        <v>0</v>
      </c>
      <c r="D387" s="58"/>
      <c r="E387" s="11"/>
      <c r="F387" s="39"/>
      <c r="G387" s="39"/>
    </row>
    <row r="388" spans="1:7">
      <c r="A388" s="29"/>
      <c r="B388" s="29"/>
      <c r="D388" s="29"/>
      <c r="E388" s="32"/>
      <c r="F388" s="40"/>
      <c r="G388" s="40"/>
    </row>
    <row r="389" spans="1:7" ht="48">
      <c r="A389" s="33" t="s">
        <v>55</v>
      </c>
      <c r="B389" s="29"/>
      <c r="D389" s="29"/>
      <c r="F389" s="41"/>
      <c r="G389" s="42"/>
    </row>
    <row r="390" spans="1:7" ht="48">
      <c r="A390" s="33" t="s">
        <v>56</v>
      </c>
      <c r="B390" s="29"/>
      <c r="D390" s="11"/>
      <c r="E390" s="34"/>
      <c r="F390" s="39"/>
      <c r="G390" s="39"/>
    </row>
    <row r="391" spans="1:7" ht="84.75">
      <c r="A391" s="35" t="s">
        <v>57</v>
      </c>
      <c r="B391" s="29"/>
      <c r="D391" s="11"/>
      <c r="E391" s="11">
        <f>0.6*E390</f>
        <v>0</v>
      </c>
      <c r="F391" s="39">
        <f>0.6*F389</f>
        <v>0</v>
      </c>
      <c r="G391" s="39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1" spans="1:7">
      <c r="A401" s="493" t="s">
        <v>0</v>
      </c>
      <c r="B401" s="504" t="s">
        <v>71</v>
      </c>
      <c r="C401" s="504"/>
      <c r="D401" s="504"/>
      <c r="E401" s="40">
        <f>(1-E456)^(1/3)-1</f>
        <v>0</v>
      </c>
      <c r="F401" s="40">
        <f>(1-F456)^(1/3)-1</f>
        <v>0</v>
      </c>
      <c r="G401" s="40"/>
    </row>
    <row r="402" spans="1:7" ht="72">
      <c r="A402" s="493"/>
      <c r="B402" s="11" t="s">
        <v>4</v>
      </c>
      <c r="C402">
        <v>0</v>
      </c>
      <c r="D402" s="11" t="s">
        <v>5</v>
      </c>
      <c r="E402" s="11" t="s">
        <v>5</v>
      </c>
      <c r="F402" s="39" t="s">
        <v>5</v>
      </c>
      <c r="G402" s="39"/>
    </row>
    <row r="403" spans="1:7" ht="72.75">
      <c r="A403" s="493"/>
      <c r="B403" s="29" t="s">
        <v>73</v>
      </c>
      <c r="C403" s="30" t="str">
        <f>B402</f>
        <v>Фактическое удельное годовое потребление</v>
      </c>
      <c r="D403" s="184" t="s">
        <v>7</v>
      </c>
      <c r="E403" s="55" t="s">
        <v>65</v>
      </c>
      <c r="F403" s="39"/>
      <c r="G403" s="56"/>
    </row>
    <row r="404" spans="1:7" ht="24.75">
      <c r="A404" s="50">
        <v>1</v>
      </c>
      <c r="B404" s="50"/>
      <c r="C404" s="30" t="str">
        <f t="shared" ref="C404:C452" si="9">B403</f>
        <v>кгут / кв. м</v>
      </c>
      <c r="D404" s="29" t="s">
        <v>73</v>
      </c>
      <c r="E404" s="51">
        <v>5</v>
      </c>
      <c r="F404" s="52">
        <v>6</v>
      </c>
      <c r="G404" s="52"/>
    </row>
    <row r="405" spans="1:7">
      <c r="A405" s="27" t="s">
        <v>10</v>
      </c>
      <c r="B405" s="29"/>
      <c r="C405" s="30">
        <f t="shared" si="9"/>
        <v>0</v>
      </c>
      <c r="D405" s="50"/>
      <c r="E405" s="14"/>
      <c r="F405" s="38"/>
      <c r="G405" s="38"/>
    </row>
    <row r="406" spans="1:7">
      <c r="A406" s="27" t="s">
        <v>58</v>
      </c>
      <c r="B406" s="29"/>
      <c r="C406" s="30">
        <f t="shared" si="9"/>
        <v>0</v>
      </c>
      <c r="D406" s="29"/>
      <c r="E406" s="14"/>
      <c r="F406" s="38"/>
      <c r="G406" s="38"/>
    </row>
    <row r="407" spans="1:7">
      <c r="A407" s="27" t="s">
        <v>59</v>
      </c>
      <c r="B407" s="29"/>
      <c r="C407" s="30">
        <f t="shared" si="9"/>
        <v>0</v>
      </c>
      <c r="D407" s="29"/>
      <c r="E407" s="14"/>
      <c r="F407" s="38"/>
      <c r="G407" s="38"/>
    </row>
    <row r="408" spans="1:7">
      <c r="A408" s="27" t="s">
        <v>60</v>
      </c>
      <c r="B408" s="29"/>
      <c r="C408" s="30">
        <f t="shared" si="9"/>
        <v>0</v>
      </c>
      <c r="D408" s="29"/>
      <c r="E408" s="14"/>
      <c r="F408" s="38"/>
      <c r="G408" s="38"/>
    </row>
    <row r="409" spans="1:7">
      <c r="A409" s="27" t="s">
        <v>61</v>
      </c>
      <c r="B409" s="29"/>
      <c r="C409" s="30">
        <f t="shared" si="9"/>
        <v>0</v>
      </c>
      <c r="D409" s="29"/>
      <c r="E409" s="14"/>
      <c r="F409" s="38"/>
      <c r="G409" s="38"/>
    </row>
    <row r="410" spans="1:7">
      <c r="A410" s="27" t="s">
        <v>62</v>
      </c>
      <c r="B410" s="29"/>
      <c r="C410" s="30">
        <f t="shared" si="9"/>
        <v>0</v>
      </c>
      <c r="D410" s="29"/>
      <c r="E410" s="14"/>
      <c r="F410" s="38"/>
      <c r="G410" s="38"/>
    </row>
    <row r="411" spans="1:7">
      <c r="A411" s="27" t="s">
        <v>63</v>
      </c>
      <c r="B411" s="29"/>
      <c r="C411" s="30">
        <f t="shared" si="9"/>
        <v>0</v>
      </c>
      <c r="D411" s="29"/>
      <c r="E411" s="14"/>
      <c r="F411" s="38"/>
      <c r="G411" s="38"/>
    </row>
    <row r="412" spans="1:7">
      <c r="A412" s="29" t="s">
        <v>11</v>
      </c>
      <c r="B412" s="29"/>
      <c r="C412" s="30">
        <f t="shared" si="9"/>
        <v>0</v>
      </c>
      <c r="D412" s="29"/>
      <c r="E412" s="14"/>
      <c r="F412" s="38"/>
      <c r="G412" s="38"/>
    </row>
    <row r="413" spans="1:7">
      <c r="A413" s="29" t="s">
        <v>12</v>
      </c>
      <c r="B413" s="29"/>
      <c r="C413" s="30">
        <f t="shared" si="9"/>
        <v>0</v>
      </c>
      <c r="D413" s="29"/>
      <c r="E413" s="14"/>
      <c r="F413" s="38"/>
      <c r="G413" s="38"/>
    </row>
    <row r="414" spans="1:7">
      <c r="A414" s="29" t="s">
        <v>13</v>
      </c>
      <c r="B414" s="29"/>
      <c r="C414" s="30">
        <f t="shared" si="9"/>
        <v>0</v>
      </c>
      <c r="D414" s="29"/>
      <c r="E414" s="14"/>
      <c r="F414" s="38"/>
      <c r="G414" s="38"/>
    </row>
    <row r="415" spans="1:7">
      <c r="A415" s="29" t="s">
        <v>14</v>
      </c>
      <c r="B415" s="29"/>
      <c r="C415" s="30">
        <f t="shared" si="9"/>
        <v>0</v>
      </c>
      <c r="D415" s="29"/>
      <c r="E415" s="14"/>
      <c r="F415" s="38"/>
      <c r="G415" s="38"/>
    </row>
    <row r="416" spans="1:7">
      <c r="A416" s="29" t="s">
        <v>15</v>
      </c>
      <c r="B416" s="29"/>
      <c r="C416" s="30">
        <f t="shared" si="9"/>
        <v>0</v>
      </c>
      <c r="D416" s="29"/>
      <c r="E416" s="14"/>
      <c r="F416" s="38"/>
      <c r="G416" s="38"/>
    </row>
    <row r="417" spans="1:7">
      <c r="A417" s="29" t="s">
        <v>16</v>
      </c>
      <c r="B417" s="29"/>
      <c r="C417" s="30">
        <f t="shared" si="9"/>
        <v>0</v>
      </c>
      <c r="D417" s="29"/>
      <c r="E417" s="14"/>
      <c r="F417" s="38"/>
      <c r="G417" s="38"/>
    </row>
    <row r="418" spans="1:7">
      <c r="A418" s="29" t="s">
        <v>17</v>
      </c>
      <c r="B418" s="29"/>
      <c r="C418" s="30">
        <f t="shared" si="9"/>
        <v>0</v>
      </c>
      <c r="D418" s="29"/>
      <c r="E418" s="14"/>
      <c r="F418" s="38"/>
      <c r="G418" s="38"/>
    </row>
    <row r="419" spans="1:7">
      <c r="A419" s="29" t="s">
        <v>18</v>
      </c>
      <c r="B419" s="29"/>
      <c r="C419" s="30">
        <f t="shared" si="9"/>
        <v>0</v>
      </c>
      <c r="D419" s="29"/>
      <c r="E419" s="14"/>
      <c r="F419" s="38"/>
      <c r="G419" s="38"/>
    </row>
    <row r="420" spans="1:7">
      <c r="A420" s="29" t="s">
        <v>19</v>
      </c>
      <c r="B420" s="29"/>
      <c r="C420" s="30">
        <f t="shared" si="9"/>
        <v>0</v>
      </c>
      <c r="D420" s="29"/>
      <c r="E420" s="14"/>
      <c r="F420" s="38"/>
      <c r="G420" s="38"/>
    </row>
    <row r="421" spans="1:7">
      <c r="A421" s="29" t="s">
        <v>20</v>
      </c>
      <c r="B421" s="29"/>
      <c r="C421" s="30">
        <f t="shared" si="9"/>
        <v>0</v>
      </c>
      <c r="D421" s="29"/>
      <c r="E421" s="14"/>
      <c r="F421" s="38"/>
      <c r="G421" s="38"/>
    </row>
    <row r="422" spans="1:7">
      <c r="A422" s="29" t="s">
        <v>21</v>
      </c>
      <c r="B422" s="29"/>
      <c r="C422" s="30">
        <f t="shared" si="9"/>
        <v>0</v>
      </c>
      <c r="D422" s="29"/>
      <c r="E422" s="14"/>
      <c r="F422" s="38"/>
      <c r="G422" s="38"/>
    </row>
    <row r="423" spans="1:7">
      <c r="A423" s="29" t="s">
        <v>22</v>
      </c>
      <c r="B423" s="29"/>
      <c r="C423" s="30">
        <f t="shared" si="9"/>
        <v>0</v>
      </c>
      <c r="D423" s="29"/>
      <c r="E423" s="14"/>
      <c r="F423" s="38"/>
      <c r="G423" s="38"/>
    </row>
    <row r="424" spans="1:7">
      <c r="A424" s="29" t="s">
        <v>23</v>
      </c>
      <c r="B424" s="29"/>
      <c r="C424" s="30">
        <f t="shared" si="9"/>
        <v>0</v>
      </c>
      <c r="D424" s="29"/>
      <c r="E424" s="14"/>
      <c r="F424" s="38"/>
      <c r="G424" s="38"/>
    </row>
    <row r="425" spans="1:7">
      <c r="A425" s="29" t="s">
        <v>24</v>
      </c>
      <c r="B425" s="29"/>
      <c r="C425" s="30">
        <f t="shared" si="9"/>
        <v>0</v>
      </c>
      <c r="D425" s="29"/>
      <c r="E425" s="14"/>
      <c r="F425" s="38"/>
      <c r="G425" s="38"/>
    </row>
    <row r="426" spans="1:7">
      <c r="A426" s="29" t="s">
        <v>25</v>
      </c>
      <c r="B426" s="29"/>
      <c r="C426" s="30">
        <f t="shared" si="9"/>
        <v>0</v>
      </c>
      <c r="D426" s="29"/>
      <c r="E426" s="14"/>
      <c r="F426" s="38"/>
      <c r="G426" s="38"/>
    </row>
    <row r="427" spans="1:7">
      <c r="A427" s="29" t="s">
        <v>26</v>
      </c>
      <c r="B427" s="29"/>
      <c r="C427" s="30">
        <f t="shared" si="9"/>
        <v>0</v>
      </c>
      <c r="D427" s="29"/>
      <c r="E427" s="14"/>
      <c r="F427" s="38"/>
      <c r="G427" s="38"/>
    </row>
    <row r="428" spans="1:7">
      <c r="A428" s="29" t="s">
        <v>27</v>
      </c>
      <c r="B428" s="29"/>
      <c r="C428" s="30">
        <f t="shared" si="9"/>
        <v>0</v>
      </c>
      <c r="D428" s="29"/>
      <c r="E428" s="14"/>
      <c r="F428" s="38"/>
      <c r="G428" s="38"/>
    </row>
    <row r="429" spans="1:7">
      <c r="A429" s="29" t="s">
        <v>28</v>
      </c>
      <c r="B429" s="29"/>
      <c r="C429" s="30">
        <f t="shared" si="9"/>
        <v>0</v>
      </c>
      <c r="D429" s="29"/>
      <c r="E429" s="14"/>
      <c r="F429" s="38"/>
      <c r="G429" s="38"/>
    </row>
    <row r="430" spans="1:7">
      <c r="A430" s="29" t="s">
        <v>29</v>
      </c>
      <c r="B430" s="29"/>
      <c r="C430" s="30">
        <f t="shared" si="9"/>
        <v>0</v>
      </c>
      <c r="D430" s="29"/>
      <c r="E430" s="14"/>
      <c r="F430" s="38"/>
      <c r="G430" s="38"/>
    </row>
    <row r="431" spans="1:7">
      <c r="A431" s="29" t="s">
        <v>30</v>
      </c>
      <c r="B431" s="29"/>
      <c r="C431" s="30">
        <f t="shared" si="9"/>
        <v>0</v>
      </c>
      <c r="D431" s="29"/>
      <c r="E431" s="14"/>
      <c r="F431" s="38"/>
      <c r="G431" s="38"/>
    </row>
    <row r="432" spans="1:7">
      <c r="A432" s="29" t="s">
        <v>31</v>
      </c>
      <c r="B432" s="29"/>
      <c r="C432" s="30">
        <f t="shared" si="9"/>
        <v>0</v>
      </c>
      <c r="D432" s="29"/>
      <c r="E432" s="14"/>
      <c r="F432" s="38"/>
      <c r="G432" s="38"/>
    </row>
    <row r="433" spans="1:7">
      <c r="A433" s="29" t="s">
        <v>32</v>
      </c>
      <c r="B433" s="29"/>
      <c r="C433" s="30">
        <f t="shared" si="9"/>
        <v>0</v>
      </c>
      <c r="D433" s="29"/>
      <c r="E433" s="14"/>
      <c r="F433" s="38"/>
      <c r="G433" s="38"/>
    </row>
    <row r="434" spans="1:7">
      <c r="A434" s="29" t="s">
        <v>33</v>
      </c>
      <c r="B434" s="29"/>
      <c r="C434" s="30">
        <f t="shared" si="9"/>
        <v>0</v>
      </c>
      <c r="D434" s="29"/>
      <c r="E434" s="14"/>
      <c r="F434" s="38"/>
      <c r="G434" s="38"/>
    </row>
    <row r="435" spans="1:7">
      <c r="A435" s="29" t="s">
        <v>34</v>
      </c>
      <c r="B435" s="29"/>
      <c r="C435" s="30">
        <f t="shared" si="9"/>
        <v>0</v>
      </c>
      <c r="D435" s="29"/>
      <c r="E435" s="14"/>
      <c r="F435" s="38"/>
      <c r="G435" s="38"/>
    </row>
    <row r="436" spans="1:7">
      <c r="A436" s="29" t="s">
        <v>35</v>
      </c>
      <c r="B436" s="29"/>
      <c r="C436" s="30">
        <f t="shared" si="9"/>
        <v>0</v>
      </c>
      <c r="D436" s="29"/>
      <c r="E436" s="14"/>
      <c r="F436" s="38"/>
      <c r="G436" s="38"/>
    </row>
    <row r="437" spans="1:7">
      <c r="A437" s="29" t="s">
        <v>36</v>
      </c>
      <c r="B437" s="29"/>
      <c r="C437" s="30">
        <f t="shared" si="9"/>
        <v>0</v>
      </c>
      <c r="D437" s="29"/>
      <c r="E437" s="14"/>
      <c r="F437" s="38"/>
      <c r="G437" s="38"/>
    </row>
    <row r="438" spans="1:7">
      <c r="A438" s="29" t="s">
        <v>37</v>
      </c>
      <c r="B438" s="29"/>
      <c r="C438" s="30">
        <f t="shared" si="9"/>
        <v>0</v>
      </c>
      <c r="D438" s="29"/>
      <c r="E438" s="14"/>
      <c r="F438" s="38"/>
      <c r="G438" s="38"/>
    </row>
    <row r="439" spans="1:7">
      <c r="A439" s="29" t="s">
        <v>38</v>
      </c>
      <c r="B439" s="29"/>
      <c r="C439" s="30">
        <f t="shared" si="9"/>
        <v>0</v>
      </c>
      <c r="D439" s="29"/>
      <c r="E439" s="14"/>
      <c r="F439" s="38"/>
      <c r="G439" s="38"/>
    </row>
    <row r="440" spans="1:7">
      <c r="A440" s="29" t="s">
        <v>39</v>
      </c>
      <c r="B440" s="29"/>
      <c r="C440" s="30">
        <f t="shared" si="9"/>
        <v>0</v>
      </c>
      <c r="D440" s="29"/>
      <c r="E440" s="14"/>
      <c r="F440" s="38"/>
      <c r="G440" s="38"/>
    </row>
    <row r="441" spans="1:7">
      <c r="A441" s="29" t="s">
        <v>40</v>
      </c>
      <c r="B441" s="29"/>
      <c r="C441" s="30">
        <f t="shared" si="9"/>
        <v>0</v>
      </c>
      <c r="D441" s="29"/>
      <c r="E441" s="14"/>
      <c r="F441" s="38"/>
      <c r="G441" s="38"/>
    </row>
    <row r="442" spans="1:7">
      <c r="A442" s="29" t="s">
        <v>41</v>
      </c>
      <c r="B442" s="29"/>
      <c r="C442" s="30">
        <f t="shared" si="9"/>
        <v>0</v>
      </c>
      <c r="D442" s="29"/>
      <c r="E442" s="14"/>
      <c r="F442" s="38"/>
      <c r="G442" s="38"/>
    </row>
    <row r="443" spans="1:7">
      <c r="A443" s="29" t="s">
        <v>42</v>
      </c>
      <c r="B443" s="29"/>
      <c r="C443" s="30">
        <f t="shared" si="9"/>
        <v>0</v>
      </c>
      <c r="D443" s="29"/>
      <c r="E443" s="14"/>
      <c r="F443" s="38"/>
      <c r="G443" s="38"/>
    </row>
    <row r="444" spans="1:7">
      <c r="A444" s="29" t="s">
        <v>43</v>
      </c>
      <c r="B444" s="29"/>
      <c r="C444" s="30">
        <f t="shared" si="9"/>
        <v>0</v>
      </c>
      <c r="D444" s="29"/>
      <c r="E444" s="14"/>
      <c r="F444" s="38"/>
      <c r="G444" s="38"/>
    </row>
    <row r="445" spans="1:7">
      <c r="A445" s="29" t="s">
        <v>44</v>
      </c>
      <c r="B445" s="29"/>
      <c r="C445" s="30">
        <f t="shared" si="9"/>
        <v>0</v>
      </c>
      <c r="D445" s="29"/>
      <c r="E445" s="14"/>
      <c r="F445" s="38"/>
      <c r="G445" s="38"/>
    </row>
    <row r="446" spans="1:7">
      <c r="A446" s="29" t="s">
        <v>45</v>
      </c>
      <c r="B446" s="29"/>
      <c r="C446" s="30">
        <f t="shared" si="9"/>
        <v>0</v>
      </c>
      <c r="D446" s="29"/>
      <c r="E446" s="14"/>
      <c r="F446" s="38"/>
      <c r="G446" s="38"/>
    </row>
    <row r="447" spans="1:7">
      <c r="A447" s="29" t="s">
        <v>46</v>
      </c>
      <c r="B447" s="29"/>
      <c r="C447" s="30">
        <f t="shared" si="9"/>
        <v>0</v>
      </c>
      <c r="D447" s="29"/>
      <c r="E447" s="14"/>
      <c r="F447" s="38"/>
      <c r="G447" s="38"/>
    </row>
    <row r="448" spans="1:7">
      <c r="A448" s="29" t="s">
        <v>47</v>
      </c>
      <c r="B448" s="29"/>
      <c r="C448" s="30">
        <f t="shared" si="9"/>
        <v>0</v>
      </c>
      <c r="D448" s="29"/>
      <c r="E448" s="14"/>
      <c r="F448" s="38"/>
      <c r="G448" s="38"/>
    </row>
    <row r="449" spans="1:7">
      <c r="A449" s="29" t="s">
        <v>48</v>
      </c>
      <c r="B449" s="29"/>
      <c r="C449" s="30">
        <f t="shared" si="9"/>
        <v>0</v>
      </c>
      <c r="D449" s="29"/>
      <c r="E449" s="14"/>
      <c r="F449" s="38"/>
      <c r="G449" s="38"/>
    </row>
    <row r="450" spans="1:7">
      <c r="A450" s="29" t="s">
        <v>49</v>
      </c>
      <c r="B450" s="29"/>
      <c r="C450" s="30">
        <f t="shared" si="9"/>
        <v>0</v>
      </c>
      <c r="D450" s="29"/>
      <c r="E450" s="14"/>
      <c r="F450" s="38"/>
      <c r="G450" s="38"/>
    </row>
    <row r="451" spans="1:7">
      <c r="A451" s="29" t="s">
        <v>50</v>
      </c>
      <c r="B451" s="29"/>
      <c r="C451" s="30">
        <f>B450</f>
        <v>0</v>
      </c>
      <c r="D451" s="29"/>
      <c r="E451" s="14"/>
      <c r="F451" s="38"/>
      <c r="G451" s="38"/>
    </row>
    <row r="452" spans="1:7">
      <c r="A452" s="29" t="s">
        <v>51</v>
      </c>
      <c r="B452" s="29"/>
      <c r="C452" s="30">
        <f t="shared" si="9"/>
        <v>0</v>
      </c>
      <c r="D452" s="29"/>
      <c r="E452" s="14"/>
      <c r="F452" s="38"/>
      <c r="G452" s="38"/>
    </row>
    <row r="453" spans="1:7">
      <c r="A453" s="29" t="s">
        <v>52</v>
      </c>
      <c r="B453" s="29"/>
      <c r="D453" s="29"/>
      <c r="E453" s="14"/>
      <c r="F453" s="38"/>
      <c r="G453" s="38"/>
    </row>
    <row r="454" spans="1:7">
      <c r="A454" s="29" t="s">
        <v>53</v>
      </c>
      <c r="B454" s="29"/>
      <c r="D454" s="29"/>
      <c r="E454" s="14"/>
      <c r="F454" s="38"/>
      <c r="G454" s="38"/>
    </row>
    <row r="455" spans="1:7">
      <c r="A455" s="29" t="s">
        <v>53</v>
      </c>
      <c r="B455" s="29"/>
      <c r="D455" s="58"/>
      <c r="E455" s="11"/>
      <c r="F455" s="39"/>
      <c r="G455" s="39"/>
    </row>
    <row r="456" spans="1:7">
      <c r="A456" s="29"/>
      <c r="B456" s="29"/>
      <c r="D456" s="29"/>
      <c r="E456" s="32"/>
      <c r="F456" s="40"/>
      <c r="G456" s="40"/>
    </row>
    <row r="457" spans="1:7" ht="48">
      <c r="A457" s="33" t="s">
        <v>55</v>
      </c>
      <c r="B457" s="29"/>
      <c r="D457" s="29"/>
      <c r="E457" s="34"/>
      <c r="F457" s="41"/>
      <c r="G457" s="42"/>
    </row>
    <row r="458" spans="1:7" ht="48">
      <c r="A458" s="33" t="s">
        <v>56</v>
      </c>
      <c r="B458" s="29"/>
      <c r="D458" s="11"/>
      <c r="E458" s="11"/>
      <c r="F458" s="39"/>
      <c r="G458" s="39"/>
    </row>
    <row r="459" spans="1:7" ht="84.75">
      <c r="A459" s="35" t="s">
        <v>57</v>
      </c>
      <c r="B459" s="29"/>
      <c r="D459" s="11"/>
      <c r="E459" s="11"/>
      <c r="F459" s="39"/>
      <c r="G459" s="39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defaultColWidth="8.85546875" defaultRowHeight="15"/>
  <cols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158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12" t="s">
        <v>10</v>
      </c>
      <c r="B6" s="215">
        <v>0.77</v>
      </c>
      <c r="C6" s="30">
        <v>0</v>
      </c>
      <c r="D6" s="157">
        <v>0</v>
      </c>
      <c r="E6" s="14">
        <v>0</v>
      </c>
      <c r="F6" s="38">
        <v>0</v>
      </c>
      <c r="G6" s="38">
        <v>0.40000000000000008</v>
      </c>
    </row>
    <row r="7" spans="1:7">
      <c r="A7" s="212" t="s">
        <v>58</v>
      </c>
      <c r="B7" s="216">
        <v>1.69</v>
      </c>
      <c r="C7" s="30">
        <f>B6</f>
        <v>0.77</v>
      </c>
      <c r="D7" s="157">
        <v>0</v>
      </c>
      <c r="E7" s="14">
        <v>0</v>
      </c>
      <c r="F7" s="38">
        <v>0</v>
      </c>
      <c r="G7" s="38">
        <v>0.4</v>
      </c>
    </row>
    <row r="8" spans="1:7">
      <c r="A8" s="212" t="s">
        <v>59</v>
      </c>
      <c r="B8" s="216">
        <v>2.94</v>
      </c>
      <c r="C8" s="30">
        <f t="shared" ref="C8:C56" si="0">B7</f>
        <v>1.69</v>
      </c>
      <c r="D8" s="157">
        <v>0</v>
      </c>
      <c r="E8" s="14">
        <v>0</v>
      </c>
      <c r="F8" s="38">
        <v>0</v>
      </c>
      <c r="G8" s="38">
        <v>0.39999999999999997</v>
      </c>
    </row>
    <row r="9" spans="1:7">
      <c r="A9" s="212" t="s">
        <v>60</v>
      </c>
      <c r="B9" s="216">
        <v>3.86</v>
      </c>
      <c r="C9" s="30">
        <f t="shared" si="0"/>
        <v>2.94</v>
      </c>
      <c r="D9" s="157">
        <v>0</v>
      </c>
      <c r="E9" s="14">
        <v>0</v>
      </c>
      <c r="F9" s="38">
        <v>0</v>
      </c>
      <c r="G9" s="38">
        <v>0.4</v>
      </c>
    </row>
    <row r="10" spans="1:7">
      <c r="A10" s="212" t="s">
        <v>61</v>
      </c>
      <c r="B10" s="216">
        <v>4.76</v>
      </c>
      <c r="C10" s="30">
        <f t="shared" si="0"/>
        <v>3.86</v>
      </c>
      <c r="D10" s="157">
        <v>0</v>
      </c>
      <c r="E10" s="14">
        <v>0</v>
      </c>
      <c r="F10" s="38">
        <v>0</v>
      </c>
      <c r="G10" s="38">
        <v>0.4</v>
      </c>
    </row>
    <row r="11" spans="1:7">
      <c r="A11" s="212" t="s">
        <v>62</v>
      </c>
      <c r="B11" s="216">
        <v>5.54</v>
      </c>
      <c r="C11" s="30">
        <f t="shared" si="0"/>
        <v>4.76</v>
      </c>
      <c r="D11" s="157">
        <v>0</v>
      </c>
      <c r="E11" s="14">
        <v>0</v>
      </c>
      <c r="F11" s="38">
        <v>0</v>
      </c>
      <c r="G11" s="38">
        <v>0.4</v>
      </c>
    </row>
    <row r="12" spans="1:7">
      <c r="A12" s="212" t="s">
        <v>63</v>
      </c>
      <c r="B12" s="216">
        <v>6.34</v>
      </c>
      <c r="C12" s="30">
        <f t="shared" si="0"/>
        <v>5.54</v>
      </c>
      <c r="D12" s="157">
        <v>0</v>
      </c>
      <c r="E12" s="14">
        <v>0</v>
      </c>
      <c r="F12" s="38">
        <v>0</v>
      </c>
      <c r="G12" s="38">
        <v>0.4</v>
      </c>
    </row>
    <row r="13" spans="1:7">
      <c r="A13" s="213" t="s">
        <v>11</v>
      </c>
      <c r="B13" s="216">
        <v>7.24</v>
      </c>
      <c r="C13" s="30">
        <f t="shared" si="0"/>
        <v>6.34</v>
      </c>
      <c r="D13" s="157">
        <v>0</v>
      </c>
      <c r="E13" s="14">
        <v>0</v>
      </c>
      <c r="F13" s="38">
        <v>0</v>
      </c>
      <c r="G13" s="38">
        <v>0.4</v>
      </c>
    </row>
    <row r="14" spans="1:7">
      <c r="A14" s="213" t="s">
        <v>12</v>
      </c>
      <c r="B14" s="216">
        <v>7.97</v>
      </c>
      <c r="C14" s="30">
        <f t="shared" si="0"/>
        <v>7.24</v>
      </c>
      <c r="D14" s="157">
        <v>0</v>
      </c>
      <c r="E14" s="14">
        <v>0</v>
      </c>
      <c r="F14" s="38">
        <v>0</v>
      </c>
      <c r="G14" s="38">
        <v>0.4</v>
      </c>
    </row>
    <row r="15" spans="1:7">
      <c r="A15" s="213" t="s">
        <v>13</v>
      </c>
      <c r="B15" s="216">
        <v>8.49</v>
      </c>
      <c r="C15" s="30">
        <f t="shared" si="0"/>
        <v>7.97</v>
      </c>
      <c r="D15" s="157">
        <v>0</v>
      </c>
      <c r="E15" s="14">
        <v>0</v>
      </c>
      <c r="F15" s="38">
        <v>0</v>
      </c>
      <c r="G15" s="38">
        <v>0.4</v>
      </c>
    </row>
    <row r="16" spans="1:7">
      <c r="A16" s="213" t="s">
        <v>14</v>
      </c>
      <c r="B16" s="216">
        <v>9.1999999999999993</v>
      </c>
      <c r="C16" s="30">
        <f t="shared" si="0"/>
        <v>8.49</v>
      </c>
      <c r="D16" s="157">
        <v>0</v>
      </c>
      <c r="E16" s="14">
        <v>0</v>
      </c>
      <c r="F16" s="38">
        <v>0</v>
      </c>
      <c r="G16" s="38">
        <v>0.4</v>
      </c>
    </row>
    <row r="17" spans="1:7">
      <c r="A17" s="213" t="s">
        <v>15</v>
      </c>
      <c r="B17" s="216">
        <v>9.9700000000000006</v>
      </c>
      <c r="C17" s="30">
        <f t="shared" si="0"/>
        <v>9.1999999999999993</v>
      </c>
      <c r="D17" s="157">
        <v>0</v>
      </c>
      <c r="E17" s="14">
        <v>0</v>
      </c>
      <c r="F17" s="38">
        <v>0</v>
      </c>
      <c r="G17" s="38">
        <v>0.4</v>
      </c>
    </row>
    <row r="18" spans="1:7">
      <c r="A18" s="213" t="s">
        <v>16</v>
      </c>
      <c r="B18" s="216">
        <v>10.97</v>
      </c>
      <c r="C18" s="30">
        <f t="shared" si="0"/>
        <v>9.9700000000000006</v>
      </c>
      <c r="D18" s="157">
        <v>0</v>
      </c>
      <c r="E18" s="14">
        <v>0</v>
      </c>
      <c r="F18" s="38">
        <v>0</v>
      </c>
      <c r="G18" s="38">
        <v>0.4</v>
      </c>
    </row>
    <row r="19" spans="1:7">
      <c r="A19" s="213" t="s">
        <v>17</v>
      </c>
      <c r="B19" s="216">
        <v>11.84</v>
      </c>
      <c r="C19" s="30">
        <f t="shared" si="0"/>
        <v>10.97</v>
      </c>
      <c r="D19" s="157">
        <v>0</v>
      </c>
      <c r="E19" s="14">
        <v>0</v>
      </c>
      <c r="F19" s="38">
        <v>0</v>
      </c>
      <c r="G19" s="38">
        <v>0.39999999999999997</v>
      </c>
    </row>
    <row r="20" spans="1:7">
      <c r="A20" s="213" t="s">
        <v>18</v>
      </c>
      <c r="B20" s="216">
        <v>12.48</v>
      </c>
      <c r="C20" s="30">
        <f t="shared" si="0"/>
        <v>11.84</v>
      </c>
      <c r="D20" s="157">
        <v>0</v>
      </c>
      <c r="E20" s="14">
        <v>0</v>
      </c>
      <c r="F20" s="38">
        <v>0</v>
      </c>
      <c r="G20" s="38">
        <v>0.40000000000000008</v>
      </c>
    </row>
    <row r="21" spans="1:7">
      <c r="A21" s="213" t="s">
        <v>19</v>
      </c>
      <c r="B21" s="216">
        <v>13.35</v>
      </c>
      <c r="C21" s="30">
        <f t="shared" si="0"/>
        <v>12.48</v>
      </c>
      <c r="D21" s="157">
        <v>0</v>
      </c>
      <c r="E21" s="14">
        <v>0</v>
      </c>
      <c r="F21" s="38">
        <v>0</v>
      </c>
      <c r="G21" s="38">
        <v>0.4</v>
      </c>
    </row>
    <row r="22" spans="1:7">
      <c r="A22" s="213" t="s">
        <v>20</v>
      </c>
      <c r="B22" s="216">
        <v>14.07</v>
      </c>
      <c r="C22" s="30">
        <f t="shared" si="0"/>
        <v>13.35</v>
      </c>
      <c r="D22" s="157">
        <v>0</v>
      </c>
      <c r="E22" s="14">
        <v>0</v>
      </c>
      <c r="F22" s="38">
        <v>0</v>
      </c>
      <c r="G22" s="38">
        <v>0.4</v>
      </c>
    </row>
    <row r="23" spans="1:7">
      <c r="A23" s="213" t="s">
        <v>21</v>
      </c>
      <c r="B23" s="216">
        <v>15.18</v>
      </c>
      <c r="C23" s="30">
        <f t="shared" si="0"/>
        <v>14.07</v>
      </c>
      <c r="D23" s="157">
        <v>0</v>
      </c>
      <c r="E23" s="14">
        <v>0</v>
      </c>
      <c r="F23" s="38">
        <v>0</v>
      </c>
      <c r="G23" s="38">
        <v>0.4</v>
      </c>
    </row>
    <row r="24" spans="1:7">
      <c r="A24" s="213" t="s">
        <v>22</v>
      </c>
      <c r="B24" s="216">
        <v>16.11</v>
      </c>
      <c r="C24" s="30">
        <f t="shared" si="0"/>
        <v>15.18</v>
      </c>
      <c r="D24" s="157">
        <v>0</v>
      </c>
      <c r="E24" s="14">
        <v>0</v>
      </c>
      <c r="F24" s="38">
        <v>0</v>
      </c>
      <c r="G24" s="38">
        <v>0.4</v>
      </c>
    </row>
    <row r="25" spans="1:7">
      <c r="A25" s="213" t="s">
        <v>23</v>
      </c>
      <c r="B25" s="216">
        <v>16.78</v>
      </c>
      <c r="C25" s="30">
        <f t="shared" si="0"/>
        <v>16.11</v>
      </c>
      <c r="D25" s="157">
        <v>0</v>
      </c>
      <c r="E25" s="14">
        <v>0</v>
      </c>
      <c r="F25" s="38">
        <v>2.513706793802173E-3</v>
      </c>
      <c r="G25" s="38">
        <v>0.4</v>
      </c>
    </row>
    <row r="26" spans="1:7">
      <c r="A26" s="213" t="s">
        <v>24</v>
      </c>
      <c r="B26" s="216">
        <v>17.489999999999998</v>
      </c>
      <c r="C26" s="30">
        <f t="shared" si="0"/>
        <v>16.78</v>
      </c>
      <c r="D26" s="157">
        <v>0</v>
      </c>
      <c r="E26" s="14">
        <v>0</v>
      </c>
      <c r="F26" s="38">
        <v>6.4711263579188228E-3</v>
      </c>
      <c r="G26" s="38">
        <v>0.4</v>
      </c>
    </row>
    <row r="27" spans="1:7">
      <c r="A27" s="213" t="s">
        <v>25</v>
      </c>
      <c r="B27" s="216">
        <v>18.579999999999998</v>
      </c>
      <c r="C27" s="30">
        <f t="shared" si="0"/>
        <v>17.489999999999998</v>
      </c>
      <c r="D27" s="157">
        <v>0</v>
      </c>
      <c r="E27" s="14">
        <v>0</v>
      </c>
      <c r="F27" s="38">
        <v>1.1958019375672778E-2</v>
      </c>
      <c r="G27" s="38">
        <v>0.4</v>
      </c>
    </row>
    <row r="28" spans="1:7">
      <c r="A28" s="213" t="s">
        <v>26</v>
      </c>
      <c r="B28" s="216">
        <v>19.72</v>
      </c>
      <c r="C28" s="30">
        <f t="shared" si="0"/>
        <v>18.579999999999998</v>
      </c>
      <c r="D28" s="157">
        <v>0</v>
      </c>
      <c r="E28" s="14">
        <v>0</v>
      </c>
      <c r="F28" s="38">
        <v>1.7047667342799201E-2</v>
      </c>
      <c r="G28" s="38">
        <v>0.4</v>
      </c>
    </row>
    <row r="29" spans="1:7">
      <c r="A29" s="213" t="s">
        <v>27</v>
      </c>
      <c r="B29" s="216">
        <v>20.25</v>
      </c>
      <c r="C29" s="30">
        <f t="shared" si="0"/>
        <v>19.72</v>
      </c>
      <c r="D29" s="157">
        <v>0</v>
      </c>
      <c r="E29" s="14"/>
      <c r="F29" s="38"/>
      <c r="G29" s="38"/>
    </row>
    <row r="30" spans="1:7">
      <c r="A30" s="213" t="s">
        <v>28</v>
      </c>
      <c r="B30" s="216">
        <v>21.42</v>
      </c>
      <c r="C30" s="30">
        <f t="shared" si="0"/>
        <v>20.25</v>
      </c>
      <c r="D30" s="157">
        <v>4.9033613445378314E-2</v>
      </c>
      <c r="E30" s="14"/>
      <c r="F30" s="38"/>
      <c r="G30" s="38"/>
    </row>
    <row r="31" spans="1:7">
      <c r="A31" s="213" t="s">
        <v>29</v>
      </c>
      <c r="B31" s="216">
        <v>22.7</v>
      </c>
      <c r="C31" s="30">
        <f t="shared" si="0"/>
        <v>21.42</v>
      </c>
      <c r="D31" s="157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>
      <c r="A32" s="213" t="s">
        <v>30</v>
      </c>
      <c r="B32" s="216">
        <v>24.14</v>
      </c>
      <c r="C32" s="30">
        <f t="shared" si="0"/>
        <v>22.7</v>
      </c>
      <c r="D32" s="157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>
      <c r="A33" s="213" t="s">
        <v>31</v>
      </c>
      <c r="B33" s="216">
        <v>25.82</v>
      </c>
      <c r="C33" s="30">
        <f t="shared" si="0"/>
        <v>24.14</v>
      </c>
      <c r="D33" s="157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>
      <c r="A34" s="213" t="s">
        <v>32</v>
      </c>
      <c r="B34" s="216">
        <v>27.72</v>
      </c>
      <c r="C34" s="30">
        <f t="shared" si="0"/>
        <v>25.82</v>
      </c>
      <c r="D34" s="157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>
      <c r="A35" s="213" t="s">
        <v>33</v>
      </c>
      <c r="B35" s="216">
        <v>29.64</v>
      </c>
      <c r="C35" s="30">
        <f t="shared" si="0"/>
        <v>27.72</v>
      </c>
      <c r="D35" s="157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>
      <c r="A36" s="213" t="s">
        <v>34</v>
      </c>
      <c r="B36" s="216">
        <v>31.64</v>
      </c>
      <c r="C36" s="30">
        <f t="shared" si="0"/>
        <v>29.64</v>
      </c>
      <c r="D36" s="157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>
      <c r="A37" s="213" t="s">
        <v>35</v>
      </c>
      <c r="B37" s="216">
        <v>34.020000000000003</v>
      </c>
      <c r="C37" s="30">
        <f t="shared" si="0"/>
        <v>31.64</v>
      </c>
      <c r="D37" s="157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>
      <c r="A38" s="213" t="s">
        <v>36</v>
      </c>
      <c r="B38" s="216">
        <v>36.65</v>
      </c>
      <c r="C38" s="30">
        <f t="shared" si="0"/>
        <v>34.020000000000003</v>
      </c>
      <c r="D38" s="157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>
      <c r="A39" s="213" t="s">
        <v>37</v>
      </c>
      <c r="B39" s="216">
        <v>39.270000000000003</v>
      </c>
      <c r="C39" s="30">
        <f t="shared" si="0"/>
        <v>36.65</v>
      </c>
      <c r="D39" s="157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>
      <c r="A40" s="213" t="s">
        <v>38</v>
      </c>
      <c r="B40" s="216">
        <v>41.89</v>
      </c>
      <c r="C40" s="30">
        <f t="shared" si="0"/>
        <v>39.270000000000003</v>
      </c>
      <c r="D40" s="157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>
      <c r="A41" s="213" t="s">
        <v>39</v>
      </c>
      <c r="B41" s="216">
        <v>46.61</v>
      </c>
      <c r="C41" s="30">
        <f t="shared" si="0"/>
        <v>41.89</v>
      </c>
      <c r="D41" s="157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>
      <c r="A42" s="213" t="s">
        <v>40</v>
      </c>
      <c r="B42" s="216">
        <v>51.3</v>
      </c>
      <c r="C42" s="30">
        <f t="shared" si="0"/>
        <v>46.61</v>
      </c>
      <c r="D42" s="157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>
      <c r="A43" s="213" t="s">
        <v>41</v>
      </c>
      <c r="B43" s="216">
        <v>54.75</v>
      </c>
      <c r="C43" s="30">
        <f t="shared" si="0"/>
        <v>51.3</v>
      </c>
      <c r="D43" s="157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>
      <c r="A44" s="213" t="s">
        <v>42</v>
      </c>
      <c r="B44" s="216">
        <v>59.92</v>
      </c>
      <c r="C44" s="30">
        <f t="shared" si="0"/>
        <v>54.75</v>
      </c>
      <c r="D44" s="157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>
      <c r="A45" s="213" t="s">
        <v>43</v>
      </c>
      <c r="B45" s="216">
        <v>64.430000000000007</v>
      </c>
      <c r="C45" s="30">
        <f t="shared" si="0"/>
        <v>59.92</v>
      </c>
      <c r="D45" s="157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>
      <c r="A46" s="213" t="s">
        <v>44</v>
      </c>
      <c r="B46" s="216">
        <v>73.42</v>
      </c>
      <c r="C46" s="30">
        <f t="shared" si="0"/>
        <v>64.430000000000007</v>
      </c>
      <c r="D46" s="157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>
      <c r="A47" s="213" t="s">
        <v>45</v>
      </c>
      <c r="B47" s="216">
        <v>86.41</v>
      </c>
      <c r="C47" s="30">
        <f t="shared" si="0"/>
        <v>73.42</v>
      </c>
      <c r="D47" s="157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>
      <c r="A48" s="213" t="s">
        <v>46</v>
      </c>
      <c r="B48" s="216">
        <v>99.64</v>
      </c>
      <c r="C48" s="30">
        <f t="shared" si="0"/>
        <v>86.41</v>
      </c>
      <c r="D48" s="157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>
      <c r="A49" s="213" t="s">
        <v>47</v>
      </c>
      <c r="B49" s="216">
        <v>111.4</v>
      </c>
      <c r="C49" s="30">
        <f t="shared" si="0"/>
        <v>99.64</v>
      </c>
      <c r="D49" s="157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>
      <c r="A50" s="213" t="s">
        <v>48</v>
      </c>
      <c r="B50" s="216">
        <v>133.62</v>
      </c>
      <c r="C50" s="30">
        <f t="shared" si="0"/>
        <v>111.4</v>
      </c>
      <c r="D50" s="157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>
      <c r="A51" s="213" t="s">
        <v>49</v>
      </c>
      <c r="B51" s="216">
        <v>180.06</v>
      </c>
      <c r="C51" s="30">
        <f t="shared" si="0"/>
        <v>133.62</v>
      </c>
      <c r="D51" s="157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>
      <c r="A52" s="213" t="s">
        <v>50</v>
      </c>
      <c r="B52" s="216">
        <v>221.24</v>
      </c>
      <c r="C52" s="30">
        <f t="shared" si="0"/>
        <v>180.06</v>
      </c>
      <c r="D52" s="157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>
      <c r="A53" s="213" t="s">
        <v>51</v>
      </c>
      <c r="B53" s="216">
        <v>279.73</v>
      </c>
      <c r="C53" s="30">
        <f t="shared" si="0"/>
        <v>221.24</v>
      </c>
      <c r="D53" s="157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>
      <c r="A54" s="213" t="s">
        <v>52</v>
      </c>
      <c r="B54" s="216">
        <v>370.99</v>
      </c>
      <c r="C54" s="30">
        <f t="shared" si="0"/>
        <v>279.73</v>
      </c>
      <c r="D54" s="157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>
      <c r="A55" s="29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>
      <c r="A56" s="29" t="s">
        <v>53</v>
      </c>
      <c r="B56" s="31" t="s">
        <v>140</v>
      </c>
      <c r="C56" s="30">
        <f t="shared" si="0"/>
        <v>554.38</v>
      </c>
      <c r="D56" s="14" t="e">
        <v>#VALUE!</v>
      </c>
      <c r="E56" s="11"/>
      <c r="F56" s="39"/>
      <c r="G56" s="39"/>
    </row>
    <row r="57" spans="1:7">
      <c r="A57" s="29"/>
      <c r="B57" s="31"/>
      <c r="C57" s="31"/>
      <c r="D57" s="11"/>
      <c r="E57" s="32">
        <v>8.9574146466934457E-2</v>
      </c>
      <c r="F57" s="40">
        <v>0.10717894331185127</v>
      </c>
      <c r="G57" s="40">
        <v>0.39999999999999986</v>
      </c>
    </row>
    <row r="58" spans="1:7" ht="48.75" thickBot="1">
      <c r="A58" s="33" t="s">
        <v>55</v>
      </c>
      <c r="B58" s="200"/>
      <c r="C58" s="31"/>
      <c r="D58" s="11"/>
      <c r="E58" s="34">
        <v>33.9495</v>
      </c>
      <c r="F58" s="41">
        <v>27.263666666666662</v>
      </c>
      <c r="G58" s="42">
        <v>0</v>
      </c>
    </row>
    <row r="59" spans="1:7" ht="48.75" thickBot="1">
      <c r="A59" s="33" t="s">
        <v>56</v>
      </c>
      <c r="B59" s="200">
        <v>52.76</v>
      </c>
      <c r="C59" s="31"/>
      <c r="D59" s="11"/>
      <c r="E59" s="11"/>
      <c r="F59" s="39"/>
      <c r="G59" s="39"/>
    </row>
    <row r="60" spans="1:7" ht="85.5" thickBot="1">
      <c r="A60" s="35" t="s">
        <v>57</v>
      </c>
      <c r="B60" s="4">
        <v>31.655999999999999</v>
      </c>
      <c r="C60" s="29"/>
      <c r="D60" s="11"/>
      <c r="E60" s="11">
        <v>20.369699999999998</v>
      </c>
      <c r="F60" s="39">
        <v>16.358199999999997</v>
      </c>
      <c r="G60" s="39">
        <v>0</v>
      </c>
    </row>
    <row r="62" spans="1:7" ht="48.75" thickBot="1">
      <c r="A62" s="5" t="s">
        <v>56</v>
      </c>
      <c r="B62">
        <f>B59</f>
        <v>52.76</v>
      </c>
    </row>
    <row r="63" spans="1:7">
      <c r="A63" s="16" t="s">
        <v>64</v>
      </c>
      <c r="B63" s="17">
        <f>AVERAGE(B11:B50)</f>
        <v>33.9495</v>
      </c>
      <c r="C63" s="17"/>
    </row>
    <row r="64" spans="1:7">
      <c r="A64" s="16" t="s">
        <v>65</v>
      </c>
      <c r="B64" s="18">
        <f>AVERAGE(B16:B45)</f>
        <v>27.263666666666662</v>
      </c>
      <c r="C64" s="18"/>
    </row>
    <row r="65" spans="1:7">
      <c r="A65" s="16" t="s">
        <v>66</v>
      </c>
      <c r="B65" s="18">
        <f>AVERAGE(B22:B40)</f>
        <v>24.899473684210523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09">
        <v>23.59</v>
      </c>
      <c r="C73" s="253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>
      <c r="A74" s="27" t="s">
        <v>58</v>
      </c>
      <c r="B74" s="209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>
      <c r="A75" s="27" t="s">
        <v>59</v>
      </c>
      <c r="B75" s="209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>
      <c r="A76" s="27" t="s">
        <v>60</v>
      </c>
      <c r="B76" s="209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>
      <c r="A77" s="27" t="s">
        <v>61</v>
      </c>
      <c r="B77" s="209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>
      <c r="A78" s="27" t="s">
        <v>62</v>
      </c>
      <c r="B78" s="209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>
      <c r="A79" s="27" t="s">
        <v>63</v>
      </c>
      <c r="B79" s="209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>
      <c r="A80" s="29" t="s">
        <v>11</v>
      </c>
      <c r="B80" s="209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>
      <c r="A81" s="29" t="s">
        <v>12</v>
      </c>
      <c r="B81" s="209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>
      <c r="A82" s="29" t="s">
        <v>13</v>
      </c>
      <c r="B82" s="209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>
      <c r="A83" s="29" t="s">
        <v>14</v>
      </c>
      <c r="B83" s="209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>
      <c r="A84" s="29" t="s">
        <v>15</v>
      </c>
      <c r="B84" s="209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>
      <c r="A85" s="29" t="s">
        <v>16</v>
      </c>
      <c r="B85" s="209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>
      <c r="A86" s="29" t="s">
        <v>17</v>
      </c>
      <c r="B86" s="209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>
      <c r="A87" s="29" t="s">
        <v>18</v>
      </c>
      <c r="B87" s="209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>
      <c r="A88" s="29" t="s">
        <v>19</v>
      </c>
      <c r="B88" s="217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>
      <c r="A89" s="29" t="s">
        <v>20</v>
      </c>
      <c r="B89" s="209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>
      <c r="A90" s="29" t="s">
        <v>21</v>
      </c>
      <c r="B90" s="209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>
      <c r="A91" s="29" t="s">
        <v>22</v>
      </c>
      <c r="B91" s="209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>
      <c r="A92" s="29" t="s">
        <v>23</v>
      </c>
      <c r="B92" s="209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>
      <c r="A93" s="29" t="s">
        <v>24</v>
      </c>
      <c r="B93" s="209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>
      <c r="A94" s="29" t="s">
        <v>25</v>
      </c>
      <c r="B94" s="209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>
      <c r="A95" s="29" t="s">
        <v>26</v>
      </c>
      <c r="B95" s="209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>
      <c r="A96" s="29" t="s">
        <v>27</v>
      </c>
      <c r="B96" s="209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>
      <c r="A97" s="29" t="s">
        <v>28</v>
      </c>
      <c r="B97" s="209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>
      <c r="A98" s="29" t="s">
        <v>29</v>
      </c>
      <c r="B98" s="209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>
      <c r="A99" s="29" t="s">
        <v>30</v>
      </c>
      <c r="B99" s="209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>
      <c r="A100" s="29" t="s">
        <v>31</v>
      </c>
      <c r="B100" s="209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>
      <c r="A101" s="29" t="s">
        <v>32</v>
      </c>
      <c r="B101" s="209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>
      <c r="A102" s="29" t="s">
        <v>33</v>
      </c>
      <c r="B102" s="209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>
      <c r="A103" s="29" t="s">
        <v>34</v>
      </c>
      <c r="B103" s="209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>
      <c r="A104" s="29" t="s">
        <v>35</v>
      </c>
      <c r="B104" s="209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>
      <c r="A105" s="29" t="s">
        <v>36</v>
      </c>
      <c r="B105" s="209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>
      <c r="A106" s="29" t="s">
        <v>37</v>
      </c>
      <c r="B106" s="209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>
      <c r="A107" s="29" t="s">
        <v>38</v>
      </c>
      <c r="B107" s="209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>
      <c r="A108" s="29" t="s">
        <v>39</v>
      </c>
      <c r="B108" s="209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>
      <c r="A109" s="29" t="s">
        <v>40</v>
      </c>
      <c r="B109" s="209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>
      <c r="A110" s="29" t="s">
        <v>41</v>
      </c>
      <c r="B110" s="209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>
      <c r="A111" s="29" t="s">
        <v>42</v>
      </c>
      <c r="B111" s="209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>
      <c r="A112" s="29" t="s">
        <v>43</v>
      </c>
      <c r="B112" s="209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>
      <c r="A113" s="29" t="s">
        <v>44</v>
      </c>
      <c r="B113" s="209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>
      <c r="A114" s="29" t="s">
        <v>45</v>
      </c>
      <c r="B114" s="209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>
      <c r="A115" s="29" t="s">
        <v>46</v>
      </c>
      <c r="B115" s="209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>
      <c r="A116" s="29" t="s">
        <v>47</v>
      </c>
      <c r="B116" s="209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>
      <c r="A117" s="29" t="s">
        <v>48</v>
      </c>
      <c r="B117" s="209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>
      <c r="A118" s="29" t="s">
        <v>49</v>
      </c>
      <c r="B118" s="209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>
      <c r="A119" s="29" t="s">
        <v>50</v>
      </c>
      <c r="B119" s="209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>
      <c r="A120" s="29" t="s">
        <v>51</v>
      </c>
      <c r="B120" s="209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>
      <c r="A121" s="29" t="s">
        <v>52</v>
      </c>
      <c r="B121" s="209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>
      <c r="A122" s="29" t="s">
        <v>53</v>
      </c>
      <c r="B122" s="209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5.75" thickBot="1">
      <c r="A123" s="29" t="s">
        <v>53</v>
      </c>
      <c r="B123" s="4" t="s">
        <v>141</v>
      </c>
      <c r="C123" s="30">
        <f t="shared" si="1"/>
        <v>269.98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7.696070686620643E-2</v>
      </c>
      <c r="F124" s="40">
        <v>8.4321455034799972E-2</v>
      </c>
      <c r="G124" s="40">
        <v>0.39999999999999986</v>
      </c>
    </row>
    <row r="125" spans="1:7" ht="48.75" thickBot="1">
      <c r="A125" s="33" t="s">
        <v>55</v>
      </c>
      <c r="B125" s="4"/>
      <c r="C125" s="29"/>
      <c r="D125" s="11"/>
      <c r="E125" s="34">
        <v>54.319249999999997</v>
      </c>
      <c r="F125" s="41">
        <v>51.481999999999999</v>
      </c>
      <c r="G125" s="42">
        <v>0</v>
      </c>
    </row>
    <row r="126" spans="1:7" ht="48.75" thickBot="1">
      <c r="A126" s="33" t="s">
        <v>56</v>
      </c>
      <c r="B126" s="4">
        <v>60.23</v>
      </c>
      <c r="C126" s="29"/>
      <c r="D126" s="11"/>
      <c r="E126" s="11"/>
      <c r="F126" s="39"/>
      <c r="G126" s="39"/>
    </row>
    <row r="127" spans="1:7" ht="85.5" thickBot="1">
      <c r="A127" s="35" t="s">
        <v>57</v>
      </c>
      <c r="B127" s="4">
        <v>36.137999999999998</v>
      </c>
      <c r="C127" s="29"/>
      <c r="D127" s="11"/>
      <c r="E127" s="11">
        <v>32.591549999999998</v>
      </c>
      <c r="F127" s="39">
        <v>30.889199999999999</v>
      </c>
      <c r="G127" s="39">
        <v>0</v>
      </c>
    </row>
    <row r="129" spans="1:7" ht="48.75" thickBot="1">
      <c r="A129" s="5" t="s">
        <v>56</v>
      </c>
      <c r="B129">
        <f>B126</f>
        <v>60.23</v>
      </c>
    </row>
    <row r="130" spans="1:7">
      <c r="A130" s="16" t="s">
        <v>64</v>
      </c>
      <c r="B130" s="17">
        <f>AVERAGE(B78:B117)</f>
        <v>54.319249999999997</v>
      </c>
      <c r="C130" s="17"/>
    </row>
    <row r="131" spans="1:7">
      <c r="A131" s="16" t="s">
        <v>65</v>
      </c>
      <c r="B131" s="18">
        <f>AVERAGE(B83:B112)</f>
        <v>51.481999999999999</v>
      </c>
      <c r="C131" s="18"/>
    </row>
    <row r="132" spans="1:7">
      <c r="A132" s="16" t="s">
        <v>66</v>
      </c>
      <c r="B132" s="18">
        <f>AVERAGE(B89:B107)</f>
        <v>50.416842105263164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0</v>
      </c>
      <c r="F134" s="19">
        <f>(1-F189)^(1/3)-1</f>
        <v>0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55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5.75" thickBot="1">
      <c r="A171" s="3" t="s">
        <v>37</v>
      </c>
      <c r="B171" s="25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5.75" thickBot="1">
      <c r="A172" s="3" t="s">
        <v>38</v>
      </c>
      <c r="B172" s="25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5.75" thickBot="1">
      <c r="A173" s="3" t="s">
        <v>39</v>
      </c>
      <c r="B173" s="25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5.75" thickBot="1">
      <c r="A174" s="3" t="s">
        <v>40</v>
      </c>
      <c r="B174" s="25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5.75" thickBot="1">
      <c r="A175" s="3" t="s">
        <v>41</v>
      </c>
      <c r="B175" s="25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5.75" thickBot="1">
      <c r="A176" s="3" t="s">
        <v>42</v>
      </c>
      <c r="B176" s="25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5.75" thickBot="1">
      <c r="A177" s="3" t="s">
        <v>43</v>
      </c>
      <c r="B177" s="25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5.75" thickBot="1">
      <c r="A178" s="3" t="s">
        <v>44</v>
      </c>
      <c r="B178" s="25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5.75" thickBot="1">
      <c r="A179" s="3" t="s">
        <v>45</v>
      </c>
      <c r="B179" s="25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5.75" thickBot="1">
      <c r="A180" s="3" t="s">
        <v>46</v>
      </c>
      <c r="B180" s="25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5.75" thickBot="1">
      <c r="A181" s="3" t="s">
        <v>47</v>
      </c>
      <c r="B181" s="25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5.75" thickBot="1">
      <c r="A182" s="3" t="s">
        <v>48</v>
      </c>
      <c r="B182" s="25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5.75" thickBot="1">
      <c r="A183" s="3" t="s">
        <v>49</v>
      </c>
      <c r="B183" s="25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5.75" thickBot="1">
      <c r="A184" s="3" t="s">
        <v>50</v>
      </c>
      <c r="B184" s="25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5.75" thickBot="1">
      <c r="A185" s="3" t="s">
        <v>51</v>
      </c>
      <c r="B185" s="25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5.75" thickBot="1">
      <c r="A186" s="3" t="s">
        <v>52</v>
      </c>
      <c r="B186" s="25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5.75" thickBot="1">
      <c r="A187" s="3" t="s">
        <v>53</v>
      </c>
      <c r="B187" s="201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/>
      <c r="F189" s="26"/>
      <c r="G189" s="26"/>
    </row>
    <row r="190" spans="1:7" ht="48.75" thickBot="1">
      <c r="A190" s="5" t="s">
        <v>55</v>
      </c>
      <c r="B190" s="202"/>
      <c r="C190" s="4"/>
      <c r="D190" s="22"/>
      <c r="E190" s="12"/>
      <c r="F190" s="45"/>
      <c r="G190" s="46"/>
    </row>
    <row r="191" spans="1:7" ht="48.75" thickBot="1">
      <c r="A191" s="5" t="s">
        <v>56</v>
      </c>
      <c r="B191" s="201"/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12" t="s">
        <v>10</v>
      </c>
      <c r="B204" s="220">
        <v>0.01</v>
      </c>
      <c r="C204" s="163">
        <v>0</v>
      </c>
      <c r="D204" s="157">
        <v>0</v>
      </c>
      <c r="E204" s="14">
        <v>0</v>
      </c>
      <c r="F204" s="38">
        <v>0</v>
      </c>
      <c r="G204" s="38">
        <v>0.4</v>
      </c>
    </row>
    <row r="205" spans="1:7">
      <c r="A205" s="212" t="s">
        <v>58</v>
      </c>
      <c r="B205" s="220">
        <v>3.6999999999999998E-2</v>
      </c>
      <c r="C205" s="30">
        <f>B204</f>
        <v>0.01</v>
      </c>
      <c r="D205" s="157">
        <v>0</v>
      </c>
      <c r="E205" s="14">
        <v>0</v>
      </c>
      <c r="F205" s="38">
        <v>0</v>
      </c>
      <c r="G205" s="38">
        <v>0.4</v>
      </c>
    </row>
    <row r="206" spans="1:7">
      <c r="A206" s="212" t="s">
        <v>59</v>
      </c>
      <c r="B206" s="220">
        <v>0.14599999999999999</v>
      </c>
      <c r="C206" s="30">
        <f t="shared" ref="C206:C254" si="5">B205</f>
        <v>3.6999999999999998E-2</v>
      </c>
      <c r="D206" s="157">
        <v>0</v>
      </c>
      <c r="E206" s="14">
        <v>0</v>
      </c>
      <c r="F206" s="38">
        <v>0</v>
      </c>
      <c r="G206" s="38">
        <v>0.4</v>
      </c>
    </row>
    <row r="207" spans="1:7">
      <c r="A207" s="212" t="s">
        <v>60</v>
      </c>
      <c r="B207" s="220">
        <v>0.27400000000000002</v>
      </c>
      <c r="C207" s="30">
        <f t="shared" si="5"/>
        <v>0.14599999999999999</v>
      </c>
      <c r="D207" s="157">
        <v>0</v>
      </c>
      <c r="E207" s="14">
        <v>0</v>
      </c>
      <c r="F207" s="38">
        <v>0</v>
      </c>
      <c r="G207" s="38">
        <v>0.4</v>
      </c>
    </row>
    <row r="208" spans="1:7">
      <c r="A208" s="212" t="s">
        <v>61</v>
      </c>
      <c r="B208" s="220">
        <v>0.61</v>
      </c>
      <c r="C208" s="30">
        <f t="shared" si="5"/>
        <v>0.27400000000000002</v>
      </c>
      <c r="D208" s="157">
        <v>0</v>
      </c>
      <c r="E208" s="14">
        <v>0</v>
      </c>
      <c r="F208" s="38">
        <v>0</v>
      </c>
      <c r="G208" s="38">
        <v>0.4</v>
      </c>
    </row>
    <row r="209" spans="1:7">
      <c r="A209" s="212" t="s">
        <v>62</v>
      </c>
      <c r="B209" s="220">
        <v>0.93</v>
      </c>
      <c r="C209" s="30">
        <f t="shared" si="5"/>
        <v>0.61</v>
      </c>
      <c r="D209" s="157">
        <v>0</v>
      </c>
      <c r="E209" s="14">
        <v>0</v>
      </c>
      <c r="F209" s="38">
        <v>0</v>
      </c>
      <c r="G209" s="38">
        <v>0.4</v>
      </c>
    </row>
    <row r="210" spans="1:7">
      <c r="A210" s="212" t="s">
        <v>63</v>
      </c>
      <c r="B210" s="220">
        <v>1.07</v>
      </c>
      <c r="C210" s="30">
        <f t="shared" si="5"/>
        <v>0.93</v>
      </c>
      <c r="D210" s="157">
        <v>0</v>
      </c>
      <c r="E210" s="14">
        <v>0</v>
      </c>
      <c r="F210" s="38">
        <v>0</v>
      </c>
      <c r="G210" s="38">
        <v>0.4</v>
      </c>
    </row>
    <row r="211" spans="1:7">
      <c r="A211" s="213" t="s">
        <v>11</v>
      </c>
      <c r="B211" s="220">
        <v>1.1319999999999999</v>
      </c>
      <c r="C211" s="30">
        <f t="shared" si="5"/>
        <v>1.07</v>
      </c>
      <c r="D211" s="157">
        <v>0</v>
      </c>
      <c r="E211" s="14">
        <v>0</v>
      </c>
      <c r="F211" s="38">
        <v>0</v>
      </c>
      <c r="G211" s="38">
        <v>0.4</v>
      </c>
    </row>
    <row r="212" spans="1:7">
      <c r="A212" s="213" t="s">
        <v>12</v>
      </c>
      <c r="B212" s="220">
        <v>1.1759999999999999</v>
      </c>
      <c r="C212" s="30">
        <f t="shared" si="5"/>
        <v>1.1319999999999999</v>
      </c>
      <c r="D212" s="157">
        <v>0</v>
      </c>
      <c r="E212" s="14">
        <v>0</v>
      </c>
      <c r="F212" s="38">
        <v>0</v>
      </c>
      <c r="G212" s="38">
        <v>0.4</v>
      </c>
    </row>
    <row r="213" spans="1:7">
      <c r="A213" s="213" t="s">
        <v>13</v>
      </c>
      <c r="B213" s="220">
        <v>1.2609999999999999</v>
      </c>
      <c r="C213" s="30">
        <f t="shared" si="5"/>
        <v>1.1759999999999999</v>
      </c>
      <c r="D213" s="157">
        <v>0</v>
      </c>
      <c r="E213" s="14">
        <v>0</v>
      </c>
      <c r="F213" s="38">
        <v>0</v>
      </c>
      <c r="G213" s="38">
        <v>0.4</v>
      </c>
    </row>
    <row r="214" spans="1:7">
      <c r="A214" s="213" t="s">
        <v>14</v>
      </c>
      <c r="B214" s="220">
        <v>1.33</v>
      </c>
      <c r="C214" s="30">
        <f t="shared" si="5"/>
        <v>1.2609999999999999</v>
      </c>
      <c r="D214" s="157">
        <v>0</v>
      </c>
      <c r="E214" s="14">
        <v>0</v>
      </c>
      <c r="F214" s="38">
        <v>0</v>
      </c>
      <c r="G214" s="38">
        <v>0.4</v>
      </c>
    </row>
    <row r="215" spans="1:7">
      <c r="A215" s="213" t="s">
        <v>15</v>
      </c>
      <c r="B215" s="220">
        <v>1.383</v>
      </c>
      <c r="C215" s="30">
        <f t="shared" si="5"/>
        <v>1.33</v>
      </c>
      <c r="D215" s="157">
        <v>0</v>
      </c>
      <c r="E215" s="14">
        <v>0</v>
      </c>
      <c r="F215" s="38">
        <v>0</v>
      </c>
      <c r="G215" s="38">
        <v>0.4</v>
      </c>
    </row>
    <row r="216" spans="1:7">
      <c r="A216" s="213" t="s">
        <v>16</v>
      </c>
      <c r="B216" s="220">
        <v>1.47</v>
      </c>
      <c r="C216" s="30">
        <f t="shared" si="5"/>
        <v>1.383</v>
      </c>
      <c r="D216" s="157">
        <v>0</v>
      </c>
      <c r="E216" s="14">
        <v>0</v>
      </c>
      <c r="F216" s="38">
        <v>0</v>
      </c>
      <c r="G216" s="38">
        <v>0.39999999999999997</v>
      </c>
    </row>
    <row r="217" spans="1:7">
      <c r="A217" s="213" t="s">
        <v>17</v>
      </c>
      <c r="B217" s="220">
        <v>1.5249999999999999</v>
      </c>
      <c r="C217" s="30">
        <f t="shared" si="5"/>
        <v>1.47</v>
      </c>
      <c r="D217" s="157">
        <v>0</v>
      </c>
      <c r="E217" s="14">
        <v>0</v>
      </c>
      <c r="F217" s="38">
        <v>0</v>
      </c>
      <c r="G217" s="38">
        <v>0.4</v>
      </c>
    </row>
    <row r="218" spans="1:7">
      <c r="A218" s="213" t="s">
        <v>18</v>
      </c>
      <c r="B218" s="220">
        <v>1.593</v>
      </c>
      <c r="C218" s="30">
        <f t="shared" si="5"/>
        <v>1.5249999999999999</v>
      </c>
      <c r="D218" s="157">
        <v>0</v>
      </c>
      <c r="E218" s="14">
        <v>0</v>
      </c>
      <c r="F218" s="38">
        <v>0</v>
      </c>
      <c r="G218" s="38">
        <v>0.4</v>
      </c>
    </row>
    <row r="219" spans="1:7">
      <c r="A219" s="213" t="s">
        <v>19</v>
      </c>
      <c r="B219" s="220">
        <v>1.718</v>
      </c>
      <c r="C219" s="30">
        <f t="shared" si="5"/>
        <v>1.593</v>
      </c>
      <c r="D219" s="157">
        <v>0</v>
      </c>
      <c r="E219" s="14">
        <v>0</v>
      </c>
      <c r="F219" s="38">
        <v>0</v>
      </c>
      <c r="G219" s="38">
        <v>0.4</v>
      </c>
    </row>
    <row r="220" spans="1:7">
      <c r="A220" s="213" t="s">
        <v>20</v>
      </c>
      <c r="B220" s="220">
        <v>1.81</v>
      </c>
      <c r="C220" s="30">
        <f t="shared" si="5"/>
        <v>1.718</v>
      </c>
      <c r="D220" s="157">
        <v>0</v>
      </c>
      <c r="E220" s="14">
        <v>0</v>
      </c>
      <c r="F220" s="38">
        <v>0</v>
      </c>
      <c r="G220" s="38">
        <v>0.4</v>
      </c>
    </row>
    <row r="221" spans="1:7">
      <c r="A221" s="213" t="s">
        <v>21</v>
      </c>
      <c r="B221" s="220">
        <v>1.9450000000000001</v>
      </c>
      <c r="C221" s="30">
        <f t="shared" si="5"/>
        <v>1.81</v>
      </c>
      <c r="D221" s="157">
        <v>0</v>
      </c>
      <c r="E221" s="14">
        <v>0</v>
      </c>
      <c r="F221" s="38">
        <v>0</v>
      </c>
      <c r="G221" s="38">
        <v>0.4</v>
      </c>
    </row>
    <row r="222" spans="1:7">
      <c r="A222" s="213" t="s">
        <v>22</v>
      </c>
      <c r="B222" s="220">
        <v>2.04</v>
      </c>
      <c r="C222" s="30">
        <f t="shared" si="5"/>
        <v>1.9450000000000001</v>
      </c>
      <c r="D222" s="157">
        <v>0</v>
      </c>
      <c r="E222" s="14">
        <v>0</v>
      </c>
      <c r="F222" s="38">
        <v>0</v>
      </c>
      <c r="G222" s="38">
        <v>0.4</v>
      </c>
    </row>
    <row r="223" spans="1:7">
      <c r="A223" s="213" t="s">
        <v>23</v>
      </c>
      <c r="B223" s="220">
        <v>2.1720000000000002</v>
      </c>
      <c r="C223" s="30">
        <f t="shared" si="5"/>
        <v>2.04</v>
      </c>
      <c r="D223" s="157">
        <v>0</v>
      </c>
      <c r="E223" s="14">
        <v>0</v>
      </c>
      <c r="F223" s="38">
        <v>7.0718232044200105E-4</v>
      </c>
      <c r="G223" s="38">
        <v>0.4</v>
      </c>
    </row>
    <row r="224" spans="1:7">
      <c r="A224" s="213" t="s">
        <v>24</v>
      </c>
      <c r="B224" s="220">
        <v>2.38</v>
      </c>
      <c r="C224" s="30">
        <f t="shared" si="5"/>
        <v>2.1720000000000002</v>
      </c>
      <c r="D224" s="157">
        <v>0</v>
      </c>
      <c r="E224" s="14">
        <v>0</v>
      </c>
      <c r="F224" s="38">
        <v>9.3848739495798333E-3</v>
      </c>
      <c r="G224" s="38">
        <v>0.4</v>
      </c>
    </row>
    <row r="225" spans="1:7">
      <c r="A225" s="213" t="s">
        <v>25</v>
      </c>
      <c r="B225" s="220">
        <v>2.375</v>
      </c>
      <c r="C225" s="30">
        <f t="shared" si="5"/>
        <v>2.38</v>
      </c>
      <c r="D225" s="157">
        <v>0</v>
      </c>
      <c r="E225" s="14">
        <v>0</v>
      </c>
      <c r="F225" s="38">
        <v>9.1941052631578993E-3</v>
      </c>
      <c r="G225" s="38">
        <v>0.4</v>
      </c>
    </row>
    <row r="226" spans="1:7">
      <c r="A226" s="213" t="s">
        <v>26</v>
      </c>
      <c r="B226" s="220">
        <v>2.5</v>
      </c>
      <c r="C226" s="30">
        <f t="shared" si="5"/>
        <v>2.375</v>
      </c>
      <c r="D226" s="157">
        <v>0</v>
      </c>
      <c r="E226" s="14">
        <v>0</v>
      </c>
      <c r="F226" s="38">
        <v>1.3734400000000004E-2</v>
      </c>
      <c r="G226" s="38">
        <v>0.4</v>
      </c>
    </row>
    <row r="227" spans="1:7">
      <c r="A227" s="213" t="s">
        <v>27</v>
      </c>
      <c r="B227" s="220">
        <v>2.66</v>
      </c>
      <c r="C227" s="30">
        <f t="shared" si="5"/>
        <v>2.5</v>
      </c>
      <c r="D227" s="157">
        <v>8.6522556390979145E-3</v>
      </c>
      <c r="E227" s="14"/>
      <c r="F227" s="38"/>
      <c r="G227" s="38"/>
    </row>
    <row r="228" spans="1:7">
      <c r="A228" s="213" t="s">
        <v>28</v>
      </c>
      <c r="B228" s="220">
        <v>2.839</v>
      </c>
      <c r="C228" s="30">
        <f t="shared" si="5"/>
        <v>2.66</v>
      </c>
      <c r="D228" s="157">
        <v>7.1157097569566841E-2</v>
      </c>
      <c r="E228" s="14"/>
      <c r="F228" s="38"/>
      <c r="G228" s="38"/>
    </row>
    <row r="229" spans="1:7">
      <c r="A229" s="213" t="s">
        <v>29</v>
      </c>
      <c r="B229" s="220">
        <v>2.9990000000000001</v>
      </c>
      <c r="C229" s="30">
        <f t="shared" si="5"/>
        <v>2.839</v>
      </c>
      <c r="D229" s="157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>
      <c r="A230" s="213" t="s">
        <v>30</v>
      </c>
      <c r="B230" s="220">
        <v>3.29</v>
      </c>
      <c r="C230" s="30">
        <f t="shared" si="5"/>
        <v>2.9990000000000001</v>
      </c>
      <c r="D230" s="157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>
      <c r="A231" s="213" t="s">
        <v>31</v>
      </c>
      <c r="B231" s="220">
        <v>3.5249999999999999</v>
      </c>
      <c r="C231" s="30">
        <f t="shared" si="5"/>
        <v>3.29</v>
      </c>
      <c r="D231" s="157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>
      <c r="A232" s="213" t="s">
        <v>32</v>
      </c>
      <c r="B232" s="220">
        <v>3.74</v>
      </c>
      <c r="C232" s="30">
        <f t="shared" si="5"/>
        <v>3.5249999999999999</v>
      </c>
      <c r="D232" s="157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>
      <c r="A233" s="213" t="s">
        <v>33</v>
      </c>
      <c r="B233" s="220">
        <v>3.9329999999999998</v>
      </c>
      <c r="C233" s="30">
        <f t="shared" si="5"/>
        <v>3.74</v>
      </c>
      <c r="D233" s="157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>
      <c r="A234" s="213" t="s">
        <v>34</v>
      </c>
      <c r="B234" s="220">
        <v>4.2309999999999999</v>
      </c>
      <c r="C234" s="30">
        <f t="shared" si="5"/>
        <v>3.9329999999999998</v>
      </c>
      <c r="D234" s="157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>
      <c r="A235" s="213" t="s">
        <v>35</v>
      </c>
      <c r="B235" s="220">
        <v>4.5010000000000003</v>
      </c>
      <c r="C235" s="30">
        <f t="shared" si="5"/>
        <v>4.2309999999999999</v>
      </c>
      <c r="D235" s="157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>
      <c r="A236" s="213" t="s">
        <v>36</v>
      </c>
      <c r="B236" s="220">
        <v>4.9000000000000004</v>
      </c>
      <c r="C236" s="30">
        <f t="shared" si="5"/>
        <v>4.5010000000000003</v>
      </c>
      <c r="D236" s="157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>
      <c r="A237" s="213" t="s">
        <v>37</v>
      </c>
      <c r="B237" s="220">
        <v>5.2350000000000003</v>
      </c>
      <c r="C237" s="30">
        <f t="shared" si="5"/>
        <v>4.9000000000000004</v>
      </c>
      <c r="D237" s="157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>
      <c r="A238" s="213" t="s">
        <v>38</v>
      </c>
      <c r="B238" s="220">
        <v>5.71</v>
      </c>
      <c r="C238" s="30">
        <f t="shared" si="5"/>
        <v>5.2350000000000003</v>
      </c>
      <c r="D238" s="157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>
      <c r="A239" s="213" t="s">
        <v>39</v>
      </c>
      <c r="B239" s="220">
        <v>6.1740000000000004</v>
      </c>
      <c r="C239" s="30">
        <f t="shared" si="5"/>
        <v>5.71</v>
      </c>
      <c r="D239" s="157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>
      <c r="A240" s="213" t="s">
        <v>40</v>
      </c>
      <c r="B240" s="220">
        <v>6.67</v>
      </c>
      <c r="C240" s="30">
        <f t="shared" si="5"/>
        <v>6.1740000000000004</v>
      </c>
      <c r="D240" s="157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>
      <c r="A241" s="213" t="s">
        <v>41</v>
      </c>
      <c r="B241" s="220">
        <v>6.95</v>
      </c>
      <c r="C241" s="30">
        <f t="shared" si="5"/>
        <v>6.67</v>
      </c>
      <c r="D241" s="157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>
      <c r="A242" s="213" t="s">
        <v>42</v>
      </c>
      <c r="B242" s="220">
        <v>7.41</v>
      </c>
      <c r="C242" s="30">
        <f t="shared" si="5"/>
        <v>6.95</v>
      </c>
      <c r="D242" s="157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>
      <c r="A243" s="213" t="s">
        <v>43</v>
      </c>
      <c r="B243" s="220">
        <v>8.8239999999999998</v>
      </c>
      <c r="C243" s="30">
        <f t="shared" si="5"/>
        <v>7.41</v>
      </c>
      <c r="D243" s="157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>
      <c r="A244" s="213" t="s">
        <v>44</v>
      </c>
      <c r="B244" s="220">
        <v>10.119999999999999</v>
      </c>
      <c r="C244" s="30">
        <f t="shared" si="5"/>
        <v>8.8239999999999998</v>
      </c>
      <c r="D244" s="157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>
      <c r="A245" s="213" t="s">
        <v>45</v>
      </c>
      <c r="B245" s="220">
        <v>10.991</v>
      </c>
      <c r="C245" s="30">
        <f t="shared" si="5"/>
        <v>10.119999999999999</v>
      </c>
      <c r="D245" s="157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>
      <c r="A246" s="213" t="s">
        <v>46</v>
      </c>
      <c r="B246" s="220">
        <v>12.54</v>
      </c>
      <c r="C246" s="30">
        <f t="shared" si="5"/>
        <v>10.991</v>
      </c>
      <c r="D246" s="157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>
      <c r="A247" s="213" t="s">
        <v>47</v>
      </c>
      <c r="B247" s="220">
        <v>13.776999999999999</v>
      </c>
      <c r="C247" s="30">
        <f t="shared" si="5"/>
        <v>12.54</v>
      </c>
      <c r="D247" s="157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>
      <c r="A248" s="213" t="s">
        <v>48</v>
      </c>
      <c r="B248" s="220">
        <v>14.97</v>
      </c>
      <c r="C248" s="30">
        <f t="shared" si="5"/>
        <v>13.776999999999999</v>
      </c>
      <c r="D248" s="157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>
      <c r="A249" s="213" t="s">
        <v>49</v>
      </c>
      <c r="B249" s="220">
        <v>17.113</v>
      </c>
      <c r="C249" s="30">
        <f t="shared" si="5"/>
        <v>14.97</v>
      </c>
      <c r="D249" s="157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>
      <c r="A250" s="213" t="s">
        <v>50</v>
      </c>
      <c r="B250" s="220">
        <v>20.39</v>
      </c>
      <c r="C250" s="30">
        <f t="shared" si="5"/>
        <v>17.113</v>
      </c>
      <c r="D250" s="157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>
      <c r="A251" s="213" t="s">
        <v>51</v>
      </c>
      <c r="B251" s="220">
        <v>24.02</v>
      </c>
      <c r="C251" s="30">
        <f t="shared" si="5"/>
        <v>20.39</v>
      </c>
      <c r="D251" s="157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>
      <c r="A252" s="213" t="s">
        <v>52</v>
      </c>
      <c r="B252" s="220">
        <v>31.26</v>
      </c>
      <c r="C252" s="30">
        <f t="shared" si="5"/>
        <v>24.02</v>
      </c>
      <c r="D252" s="157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>
      <c r="A253" s="213" t="s">
        <v>53</v>
      </c>
      <c r="B253" s="220">
        <v>44.533999999999999</v>
      </c>
      <c r="C253" s="30">
        <f>B252</f>
        <v>31.26</v>
      </c>
      <c r="D253" s="157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>
      <c r="A254" s="213" t="s">
        <v>53</v>
      </c>
      <c r="B254" s="214" t="s">
        <v>142</v>
      </c>
      <c r="C254" s="30">
        <f t="shared" si="5"/>
        <v>44.533999999999999</v>
      </c>
      <c r="D254" s="218"/>
      <c r="E254" s="11"/>
      <c r="F254" s="39"/>
      <c r="G254" s="39"/>
    </row>
    <row r="255" spans="1:7">
      <c r="A255" s="29"/>
      <c r="B255" s="219"/>
      <c r="C255" s="29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48.75" thickBot="1">
      <c r="A256" s="33" t="s">
        <v>55</v>
      </c>
      <c r="B256" s="3"/>
      <c r="C256" s="29"/>
      <c r="D256" s="58"/>
      <c r="E256" s="34">
        <v>4.3949749999999996</v>
      </c>
      <c r="F256" s="41">
        <v>3.5943999999999998</v>
      </c>
      <c r="G256" s="42">
        <v>0</v>
      </c>
    </row>
    <row r="257" spans="1:7" ht="48.75" thickBot="1">
      <c r="A257" s="33" t="s">
        <v>56</v>
      </c>
      <c r="B257" s="4">
        <v>8.7899999999999991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5.2739999999999991</v>
      </c>
      <c r="C258" s="29"/>
      <c r="D258" s="11"/>
      <c r="E258" s="11">
        <v>2.6369849999999997</v>
      </c>
      <c r="F258" s="39">
        <v>2.1566399999999999</v>
      </c>
      <c r="G258" s="39">
        <v>0</v>
      </c>
    </row>
    <row r="261" spans="1:7">
      <c r="A261" s="16" t="s">
        <v>64</v>
      </c>
      <c r="B261" s="17">
        <f>AVERAGE(B209:B248)</f>
        <v>4.3949749999999996</v>
      </c>
      <c r="C261" s="17"/>
    </row>
    <row r="262" spans="1:7">
      <c r="A262" s="16" t="s">
        <v>65</v>
      </c>
      <c r="B262" s="18">
        <f>AVERAGE(B214:B243)</f>
        <v>3.5943999999999998</v>
      </c>
      <c r="C262" s="18"/>
    </row>
    <row r="263" spans="1:7">
      <c r="A263" s="16" t="s">
        <v>66</v>
      </c>
      <c r="B263" s="18">
        <f>AVERAGE(B220:B238)</f>
        <v>3.3044736842105262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 t="e">
        <f>(1-E321)^(1/3)-1</f>
        <v>#DIV/0!</v>
      </c>
      <c r="F266" s="19" t="e">
        <f>(1-F321)^(1/3)-1</f>
        <v>#DIV/0!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48.75" thickBot="1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0">
    <tabColor rgb="FF92D050"/>
  </sheetPr>
  <dimension ref="A1:J464"/>
  <sheetViews>
    <sheetView topLeftCell="A451" workbookViewId="0">
      <selection activeCell="E293" sqref="E29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494" t="s">
        <v>0</v>
      </c>
      <c r="B2" s="497" t="s">
        <v>1</v>
      </c>
      <c r="C2" s="498"/>
      <c r="D2" s="499"/>
      <c r="F2" s="19"/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05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206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>
      <c r="A9" s="27" t="s">
        <v>60</v>
      </c>
      <c r="B9" s="206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>
      <c r="A10" s="27" t="s">
        <v>61</v>
      </c>
      <c r="B10" s="206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>
      <c r="A11" s="27" t="s">
        <v>62</v>
      </c>
      <c r="B11" s="206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>
      <c r="A12" s="27" t="s">
        <v>63</v>
      </c>
      <c r="B12" s="206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>
      <c r="A13" s="29" t="s">
        <v>11</v>
      </c>
      <c r="B13" s="206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>
      <c r="A14" s="29" t="s">
        <v>12</v>
      </c>
      <c r="B14" s="206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>
      <c r="A15" s="29" t="s">
        <v>13</v>
      </c>
      <c r="B15" s="206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>
      <c r="A16" s="29" t="s">
        <v>14</v>
      </c>
      <c r="B16" s="206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>
      <c r="A17" s="29" t="s">
        <v>15</v>
      </c>
      <c r="B17" s="206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>
      <c r="A18" s="29" t="s">
        <v>16</v>
      </c>
      <c r="B18" s="206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>
      <c r="A19" s="29" t="s">
        <v>17</v>
      </c>
      <c r="B19" s="206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>
      <c r="A20" s="29" t="s">
        <v>18</v>
      </c>
      <c r="B20" s="206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>
      <c r="A21" s="29" t="s">
        <v>19</v>
      </c>
      <c r="B21" s="206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>
      <c r="A22" s="29" t="s">
        <v>20</v>
      </c>
      <c r="B22" s="206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>
      <c r="A23" s="29" t="s">
        <v>21</v>
      </c>
      <c r="B23" s="206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>
      <c r="A24" s="29" t="s">
        <v>22</v>
      </c>
      <c r="B24" s="206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>
      <c r="A25" s="29" t="s">
        <v>23</v>
      </c>
      <c r="B25" s="206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>
      <c r="A26" s="29" t="s">
        <v>24</v>
      </c>
      <c r="B26" s="206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>
      <c r="A27" s="29" t="s">
        <v>25</v>
      </c>
      <c r="B27" s="206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>
      <c r="A28" s="29" t="s">
        <v>26</v>
      </c>
      <c r="B28" s="206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>
      <c r="A29" s="29" t="s">
        <v>27</v>
      </c>
      <c r="B29" s="206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>
      <c r="A30" s="29" t="s">
        <v>28</v>
      </c>
      <c r="B30" s="206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>
      <c r="A31" s="29" t="s">
        <v>29</v>
      </c>
      <c r="B31" s="206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>
      <c r="A32" s="29" t="s">
        <v>30</v>
      </c>
      <c r="B32" s="206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>
      <c r="A33" s="29" t="s">
        <v>31</v>
      </c>
      <c r="B33" s="206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>
      <c r="A34" s="29" t="s">
        <v>32</v>
      </c>
      <c r="B34" s="206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>
      <c r="A35" s="29" t="s">
        <v>33</v>
      </c>
      <c r="B35" s="206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>
      <c r="A36" s="29" t="s">
        <v>34</v>
      </c>
      <c r="B36" s="206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>
      <c r="A37" s="29" t="s">
        <v>35</v>
      </c>
      <c r="B37" s="206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>
      <c r="A38" s="29" t="s">
        <v>36</v>
      </c>
      <c r="B38" s="206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>
      <c r="A39" s="29" t="s">
        <v>37</v>
      </c>
      <c r="B39" s="206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>
      <c r="A40" s="29" t="s">
        <v>38</v>
      </c>
      <c r="B40" s="206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>
      <c r="A41" s="29" t="s">
        <v>39</v>
      </c>
      <c r="B41" s="206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>
      <c r="A42" s="29" t="s">
        <v>40</v>
      </c>
      <c r="B42" s="206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>
      <c r="A43" s="29" t="s">
        <v>41</v>
      </c>
      <c r="B43" s="206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>
      <c r="A44" s="29" t="s">
        <v>42</v>
      </c>
      <c r="B44" s="206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>
      <c r="A45" s="29" t="s">
        <v>43</v>
      </c>
      <c r="B45" s="206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>
      <c r="A46" s="29" t="s">
        <v>44</v>
      </c>
      <c r="B46" s="206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>
      <c r="A47" s="29" t="s">
        <v>45</v>
      </c>
      <c r="B47" s="206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>
      <c r="A48" s="29" t="s">
        <v>46</v>
      </c>
      <c r="B48" s="206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>
      <c r="A49" s="29" t="s">
        <v>47</v>
      </c>
      <c r="B49" s="206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>
      <c r="A50" s="29" t="s">
        <v>48</v>
      </c>
      <c r="B50" s="206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>
      <c r="A51" s="29" t="s">
        <v>49</v>
      </c>
      <c r="B51" s="206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>
      <c r="A52" s="29" t="s">
        <v>50</v>
      </c>
      <c r="B52" s="206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>
      <c r="A53" s="29" t="s">
        <v>51</v>
      </c>
      <c r="B53" s="206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>
      <c r="A54" s="29" t="s">
        <v>52</v>
      </c>
      <c r="B54" s="206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>
      <c r="A55" s="29" t="s">
        <v>53</v>
      </c>
      <c r="B55" s="207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>
      <c r="A56" s="29" t="s">
        <v>53</v>
      </c>
      <c r="B56" s="162" t="s">
        <v>135</v>
      </c>
      <c r="C56" s="30">
        <f t="shared" si="0"/>
        <v>1391.35</v>
      </c>
      <c r="D56" s="11"/>
      <c r="E56" s="11"/>
      <c r="F56" s="39"/>
      <c r="G56" s="39"/>
    </row>
    <row r="57" spans="1:10">
      <c r="A57" s="29"/>
      <c r="B57" s="257">
        <v>83</v>
      </c>
      <c r="C57" s="31"/>
      <c r="D57" s="11"/>
      <c r="E57" s="11">
        <v>63.597000000000016</v>
      </c>
      <c r="F57" s="39">
        <v>55.365000000000002</v>
      </c>
      <c r="G57" s="39">
        <v>10</v>
      </c>
    </row>
    <row r="58" spans="1:10">
      <c r="A58" s="29"/>
      <c r="B58" s="257">
        <v>49.8</v>
      </c>
      <c r="C58" s="31"/>
      <c r="D58" s="11"/>
      <c r="E58" s="11">
        <v>38.158200000000008</v>
      </c>
      <c r="F58" s="39">
        <v>33.219000000000001</v>
      </c>
      <c r="G58" s="39">
        <v>6</v>
      </c>
    </row>
    <row r="59" spans="1:10" ht="48">
      <c r="A59" s="33" t="s">
        <v>56</v>
      </c>
      <c r="B59" s="203">
        <v>83</v>
      </c>
      <c r="C59" s="31"/>
      <c r="D59" s="11"/>
      <c r="E59" s="159">
        <f>B63</f>
        <v>63.597000000000016</v>
      </c>
      <c r="F59" s="41">
        <f>B64</f>
        <v>55.365000000000002</v>
      </c>
      <c r="G59" s="42"/>
      <c r="I59" s="31"/>
      <c r="J59" s="31"/>
    </row>
    <row r="60" spans="1:10" ht="84.75">
      <c r="A60" s="35" t="s">
        <v>57</v>
      </c>
      <c r="B60" s="29">
        <f>B59*0.6</f>
        <v>49.8</v>
      </c>
      <c r="C60" s="29"/>
      <c r="D60" s="11"/>
      <c r="E60" s="159">
        <f>0.6*E59</f>
        <v>38.158200000000008</v>
      </c>
      <c r="F60" s="39">
        <f>0.6*F59</f>
        <v>33.219000000000001</v>
      </c>
      <c r="G60" s="39"/>
      <c r="I60" s="29"/>
    </row>
    <row r="61" spans="1:10">
      <c r="A61" s="258"/>
      <c r="B61" s="256"/>
      <c r="D61" s="254"/>
      <c r="E61" s="259"/>
      <c r="F61" s="260"/>
      <c r="G61" s="260"/>
      <c r="I61" s="256"/>
    </row>
    <row r="62" spans="1:10" ht="48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63.597000000000016</v>
      </c>
      <c r="C63" s="17"/>
    </row>
    <row r="64" spans="1:10">
      <c r="A64" s="16" t="s">
        <v>65</v>
      </c>
      <c r="B64" s="18">
        <f>AVERAGE(B16:B45)</f>
        <v>55.365000000000002</v>
      </c>
      <c r="C64" s="18"/>
    </row>
    <row r="65" spans="1:7">
      <c r="A65" s="16" t="s">
        <v>66</v>
      </c>
      <c r="B65" s="18">
        <f>AVERAGE(B22:B40)</f>
        <v>52.920526315789481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209">
        <v>18.98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209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>
      <c r="A75" s="27" t="s">
        <v>59</v>
      </c>
      <c r="B75" s="209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>
      <c r="A76" s="27" t="s">
        <v>60</v>
      </c>
      <c r="B76" s="209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>
      <c r="A77" s="27" t="s">
        <v>61</v>
      </c>
      <c r="B77" s="209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>
      <c r="A78" s="27" t="s">
        <v>62</v>
      </c>
      <c r="B78" s="209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>
      <c r="A79" s="27" t="s">
        <v>63</v>
      </c>
      <c r="B79" s="209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>
      <c r="A80" s="29" t="s">
        <v>11</v>
      </c>
      <c r="B80" s="209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>
      <c r="A81" s="29" t="s">
        <v>12</v>
      </c>
      <c r="B81" s="209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>
      <c r="A82" s="29" t="s">
        <v>13</v>
      </c>
      <c r="B82" s="209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>
      <c r="A83" s="29" t="s">
        <v>14</v>
      </c>
      <c r="B83" s="209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>
      <c r="A84" s="29" t="s">
        <v>15</v>
      </c>
      <c r="B84" s="209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>
      <c r="A85" s="29" t="s">
        <v>16</v>
      </c>
      <c r="B85" s="209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>
      <c r="A86" s="29" t="s">
        <v>17</v>
      </c>
      <c r="B86" s="209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>
      <c r="A87" s="29" t="s">
        <v>18</v>
      </c>
      <c r="B87" s="209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>
      <c r="A88" s="29" t="s">
        <v>19</v>
      </c>
      <c r="B88" s="209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>
      <c r="A89" s="29" t="s">
        <v>20</v>
      </c>
      <c r="B89" s="209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>
      <c r="A90" s="29" t="s">
        <v>21</v>
      </c>
      <c r="B90" s="209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>
      <c r="A91" s="29" t="s">
        <v>22</v>
      </c>
      <c r="B91" s="209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>
      <c r="A92" s="29" t="s">
        <v>23</v>
      </c>
      <c r="B92" s="209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>
      <c r="A93" s="29" t="s">
        <v>24</v>
      </c>
      <c r="B93" s="209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>
      <c r="A94" s="29" t="s">
        <v>25</v>
      </c>
      <c r="B94" s="209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>
      <c r="A95" s="29" t="s">
        <v>26</v>
      </c>
      <c r="B95" s="209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>
      <c r="A96" s="29" t="s">
        <v>27</v>
      </c>
      <c r="B96" s="209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>
      <c r="A97" s="29" t="s">
        <v>28</v>
      </c>
      <c r="B97" s="209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>
      <c r="A98" s="29" t="s">
        <v>29</v>
      </c>
      <c r="B98" s="209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>
      <c r="A99" s="29" t="s">
        <v>30</v>
      </c>
      <c r="B99" s="209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>
      <c r="A100" s="29" t="s">
        <v>31</v>
      </c>
      <c r="B100" s="209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>
      <c r="A101" s="29" t="s">
        <v>32</v>
      </c>
      <c r="B101" s="209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>
      <c r="A102" s="29" t="s">
        <v>33</v>
      </c>
      <c r="B102" s="209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>
      <c r="A103" s="29" t="s">
        <v>34</v>
      </c>
      <c r="B103" s="209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>
      <c r="A104" s="29" t="s">
        <v>35</v>
      </c>
      <c r="B104" s="209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>
      <c r="A105" s="29" t="s">
        <v>36</v>
      </c>
      <c r="B105" s="209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>
      <c r="A106" s="29" t="s">
        <v>37</v>
      </c>
      <c r="B106" s="209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>
      <c r="A107" s="29" t="s">
        <v>38</v>
      </c>
      <c r="B107" s="209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>
      <c r="A108" s="29" t="s">
        <v>39</v>
      </c>
      <c r="B108" s="209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>
      <c r="A109" s="29" t="s">
        <v>40</v>
      </c>
      <c r="B109" s="209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>
      <c r="A110" s="29" t="s">
        <v>41</v>
      </c>
      <c r="B110" s="209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>
      <c r="A111" s="29" t="s">
        <v>42</v>
      </c>
      <c r="B111" s="209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>
      <c r="A112" s="29" t="s">
        <v>43</v>
      </c>
      <c r="B112" s="209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>
      <c r="A113" s="29" t="s">
        <v>44</v>
      </c>
      <c r="B113" s="209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>
      <c r="A114" s="29" t="s">
        <v>45</v>
      </c>
      <c r="B114" s="209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>
      <c r="A115" s="29" t="s">
        <v>46</v>
      </c>
      <c r="B115" s="209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>
      <c r="A116" s="29" t="s">
        <v>47</v>
      </c>
      <c r="B116" s="209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>
      <c r="A117" s="29" t="s">
        <v>48</v>
      </c>
      <c r="B117" s="209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>
      <c r="A118" s="29" t="s">
        <v>49</v>
      </c>
      <c r="B118" s="209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>
      <c r="A119" s="29" t="s">
        <v>50</v>
      </c>
      <c r="B119" s="209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>
      <c r="A120" s="29" t="s">
        <v>51</v>
      </c>
      <c r="B120" s="209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>
      <c r="A121" s="29" t="s">
        <v>52</v>
      </c>
      <c r="B121" s="208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>
      <c r="A122" s="29" t="s">
        <v>53</v>
      </c>
      <c r="B122" s="208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>
      <c r="A123" s="29" t="s">
        <v>53</v>
      </c>
      <c r="B123" s="29" t="s">
        <v>136</v>
      </c>
      <c r="C123" s="30">
        <f t="shared" si="1"/>
        <v>461.2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7.895435929595776E-2</v>
      </c>
      <c r="F124" s="40">
        <v>8.5273215365320551E-2</v>
      </c>
      <c r="G124" s="40">
        <v>0.15087682122569834</v>
      </c>
    </row>
    <row r="125" spans="1:7" ht="48">
      <c r="A125" s="33" t="s">
        <v>55</v>
      </c>
      <c r="B125" s="29">
        <v>33.799999999999997</v>
      </c>
      <c r="C125" s="29"/>
      <c r="D125" s="11"/>
      <c r="E125" s="34">
        <v>52.365250000000003</v>
      </c>
      <c r="F125" s="41">
        <v>50.010000000000005</v>
      </c>
      <c r="G125" s="42">
        <v>33.799999999999997</v>
      </c>
    </row>
    <row r="126" spans="1:7" ht="48">
      <c r="A126" s="33" t="s">
        <v>56</v>
      </c>
      <c r="B126" s="29">
        <v>62.9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37.739999999999995</v>
      </c>
      <c r="C127" s="29"/>
      <c r="D127" s="11"/>
      <c r="E127" s="11">
        <v>31.419150000000002</v>
      </c>
      <c r="F127" s="39">
        <v>30.006</v>
      </c>
      <c r="G127" s="39">
        <v>20.279999999999998</v>
      </c>
    </row>
    <row r="129" spans="1:7" ht="48.75" thickBot="1">
      <c r="A129" s="5" t="s">
        <v>56</v>
      </c>
      <c r="B129">
        <f>B126</f>
        <v>62.9</v>
      </c>
    </row>
    <row r="130" spans="1:7">
      <c r="A130" s="16" t="s">
        <v>64</v>
      </c>
      <c r="B130" s="17">
        <f>AVERAGE(B78:B117)</f>
        <v>52.365250000000003</v>
      </c>
      <c r="C130" s="17"/>
    </row>
    <row r="131" spans="1:7">
      <c r="A131" s="16" t="s">
        <v>65</v>
      </c>
      <c r="B131" s="18">
        <f>AVERAGE(B83:B112)</f>
        <v>50.010000000000005</v>
      </c>
      <c r="C131" s="18"/>
    </row>
    <row r="132" spans="1:7">
      <c r="A132" s="16" t="s">
        <v>66</v>
      </c>
      <c r="B132" s="18">
        <f>AVERAGE(B89:B107)</f>
        <v>49.49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155" t="s">
        <v>10</v>
      </c>
      <c r="B138" s="204">
        <v>1E-3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 ht="15.75" thickBot="1">
      <c r="A139" s="155" t="s">
        <v>58</v>
      </c>
      <c r="B139" s="204">
        <v>1E-3</v>
      </c>
      <c r="C139" s="30">
        <f>B138</f>
        <v>1E-3</v>
      </c>
      <c r="D139" s="157">
        <v>0</v>
      </c>
      <c r="E139" s="14">
        <v>0</v>
      </c>
      <c r="F139" s="38">
        <v>0</v>
      </c>
      <c r="G139" s="38">
        <v>0</v>
      </c>
    </row>
    <row r="140" spans="1:7" ht="15.75" thickBot="1">
      <c r="A140" s="155" t="s">
        <v>59</v>
      </c>
      <c r="B140" s="204">
        <v>2E-3</v>
      </c>
      <c r="C140" s="30">
        <f t="shared" ref="C140:C188" si="2">B139</f>
        <v>1E-3</v>
      </c>
      <c r="D140" s="157">
        <v>0</v>
      </c>
      <c r="E140" s="14">
        <v>0</v>
      </c>
      <c r="F140" s="38">
        <v>0</v>
      </c>
      <c r="G140" s="38">
        <v>0</v>
      </c>
    </row>
    <row r="141" spans="1:7" ht="15.75" thickBot="1">
      <c r="A141" s="155" t="s">
        <v>60</v>
      </c>
      <c r="B141" s="204">
        <v>3.0000000000000001E-3</v>
      </c>
      <c r="C141" s="30">
        <f t="shared" si="2"/>
        <v>2E-3</v>
      </c>
      <c r="D141" s="157">
        <v>0</v>
      </c>
      <c r="E141" s="14">
        <v>0</v>
      </c>
      <c r="F141" s="38">
        <v>0</v>
      </c>
      <c r="G141" s="38">
        <v>0</v>
      </c>
    </row>
    <row r="142" spans="1:7" ht="15.75" thickBot="1">
      <c r="A142" s="155" t="s">
        <v>61</v>
      </c>
      <c r="B142" s="204">
        <v>4.0000000000000001E-3</v>
      </c>
      <c r="C142" s="30">
        <f t="shared" si="2"/>
        <v>3.0000000000000001E-3</v>
      </c>
      <c r="D142" s="157">
        <v>0</v>
      </c>
      <c r="E142" s="14">
        <v>0</v>
      </c>
      <c r="F142" s="38">
        <v>0</v>
      </c>
      <c r="G142" s="38">
        <v>0</v>
      </c>
    </row>
    <row r="143" spans="1:7" ht="15.75" thickBot="1">
      <c r="A143" s="155" t="s">
        <v>62</v>
      </c>
      <c r="B143" s="204">
        <v>5.0000000000000001E-3</v>
      </c>
      <c r="C143" s="30">
        <f t="shared" si="2"/>
        <v>4.0000000000000001E-3</v>
      </c>
      <c r="D143" s="157">
        <v>0</v>
      </c>
      <c r="E143" s="14">
        <v>0</v>
      </c>
      <c r="F143" s="38">
        <v>0</v>
      </c>
      <c r="G143" s="38">
        <v>0</v>
      </c>
    </row>
    <row r="144" spans="1:7" ht="15.75" thickBot="1">
      <c r="A144" s="155" t="s">
        <v>63</v>
      </c>
      <c r="B144" s="204">
        <v>7.0000000000000001E-3</v>
      </c>
      <c r="C144" s="30">
        <f t="shared" si="2"/>
        <v>5.0000000000000001E-3</v>
      </c>
      <c r="D144" s="157">
        <v>0</v>
      </c>
      <c r="E144" s="14">
        <v>0</v>
      </c>
      <c r="F144" s="38">
        <v>0</v>
      </c>
      <c r="G144" s="38">
        <v>0</v>
      </c>
    </row>
    <row r="145" spans="1:7" ht="15.75" thickBot="1">
      <c r="A145" s="156" t="s">
        <v>11</v>
      </c>
      <c r="B145" s="204">
        <v>0.01</v>
      </c>
      <c r="C145" s="30">
        <f t="shared" si="2"/>
        <v>7.0000000000000001E-3</v>
      </c>
      <c r="D145" s="157">
        <v>0</v>
      </c>
      <c r="E145" s="14">
        <v>0</v>
      </c>
      <c r="F145" s="38">
        <v>0</v>
      </c>
      <c r="G145" s="38">
        <v>0</v>
      </c>
    </row>
    <row r="146" spans="1:7" ht="15.75" thickBot="1">
      <c r="A146" s="156" t="s">
        <v>12</v>
      </c>
      <c r="B146" s="204">
        <v>1.2999999999999999E-2</v>
      </c>
      <c r="C146" s="30">
        <f t="shared" si="2"/>
        <v>0.01</v>
      </c>
      <c r="D146" s="157">
        <v>0</v>
      </c>
      <c r="E146" s="14">
        <v>0</v>
      </c>
      <c r="F146" s="38">
        <v>0</v>
      </c>
      <c r="G146" s="38">
        <v>0</v>
      </c>
    </row>
    <row r="147" spans="1:7" ht="15.75" thickBot="1">
      <c r="A147" s="156" t="s">
        <v>13</v>
      </c>
      <c r="B147" s="204">
        <v>1.7999999999999999E-2</v>
      </c>
      <c r="C147" s="30">
        <f t="shared" si="2"/>
        <v>1.2999999999999999E-2</v>
      </c>
      <c r="D147" s="157">
        <v>0</v>
      </c>
      <c r="E147" s="14">
        <v>0</v>
      </c>
      <c r="F147" s="38">
        <v>0</v>
      </c>
      <c r="G147" s="38">
        <v>0</v>
      </c>
    </row>
    <row r="148" spans="1:7" ht="15.75" thickBot="1">
      <c r="A148" s="156" t="s">
        <v>14</v>
      </c>
      <c r="B148" s="204">
        <v>2.4E-2</v>
      </c>
      <c r="C148" s="30">
        <f t="shared" si="2"/>
        <v>1.7999999999999999E-2</v>
      </c>
      <c r="D148" s="157">
        <v>0</v>
      </c>
      <c r="E148" s="14">
        <v>0</v>
      </c>
      <c r="F148" s="38">
        <v>0</v>
      </c>
      <c r="G148" s="38">
        <v>0</v>
      </c>
    </row>
    <row r="149" spans="1:7" ht="15.75" thickBot="1">
      <c r="A149" s="156" t="s">
        <v>15</v>
      </c>
      <c r="B149" s="204">
        <v>3.7999999999999999E-2</v>
      </c>
      <c r="C149" s="30">
        <f t="shared" si="2"/>
        <v>2.4E-2</v>
      </c>
      <c r="D149" s="157">
        <v>0</v>
      </c>
      <c r="E149" s="14">
        <v>0</v>
      </c>
      <c r="F149" s="38">
        <v>0</v>
      </c>
      <c r="G149" s="38">
        <v>0</v>
      </c>
    </row>
    <row r="150" spans="1:7" ht="15.75" thickBot="1">
      <c r="A150" s="156" t="s">
        <v>16</v>
      </c>
      <c r="B150" s="204">
        <v>5.2999999999999999E-2</v>
      </c>
      <c r="C150" s="30">
        <f t="shared" si="2"/>
        <v>3.7999999999999999E-2</v>
      </c>
      <c r="D150" s="157">
        <v>0</v>
      </c>
      <c r="E150" s="14">
        <v>0</v>
      </c>
      <c r="F150" s="38">
        <v>0</v>
      </c>
      <c r="G150" s="38">
        <v>0</v>
      </c>
    </row>
    <row r="151" spans="1:7" ht="15.75" thickBot="1">
      <c r="A151" s="156" t="s">
        <v>17</v>
      </c>
      <c r="B151" s="204">
        <v>7.2999999999999995E-2</v>
      </c>
      <c r="C151" s="30">
        <f t="shared" si="2"/>
        <v>5.2999999999999999E-2</v>
      </c>
      <c r="D151" s="157">
        <v>0</v>
      </c>
      <c r="E151" s="14">
        <v>0</v>
      </c>
      <c r="F151" s="38">
        <v>0</v>
      </c>
      <c r="G151" s="38">
        <v>0</v>
      </c>
    </row>
    <row r="152" spans="1:7" ht="15.75" thickBot="1">
      <c r="A152" s="156" t="s">
        <v>18</v>
      </c>
      <c r="B152" s="204">
        <v>9.8000000000000004E-2</v>
      </c>
      <c r="C152" s="30">
        <f t="shared" si="2"/>
        <v>7.2999999999999995E-2</v>
      </c>
      <c r="D152" s="157">
        <v>0</v>
      </c>
      <c r="E152" s="14">
        <v>0</v>
      </c>
      <c r="F152" s="38">
        <v>0</v>
      </c>
      <c r="G152" s="38">
        <v>0</v>
      </c>
    </row>
    <row r="153" spans="1:7" ht="15.75" thickBot="1">
      <c r="A153" s="156" t="s">
        <v>19</v>
      </c>
      <c r="B153" s="204">
        <v>0.14000000000000001</v>
      </c>
      <c r="C153" s="30">
        <f t="shared" si="2"/>
        <v>9.8000000000000004E-2</v>
      </c>
      <c r="D153" s="157">
        <v>0</v>
      </c>
      <c r="E153" s="14">
        <v>0</v>
      </c>
      <c r="F153" s="38">
        <v>0</v>
      </c>
      <c r="G153" s="38">
        <v>0</v>
      </c>
    </row>
    <row r="154" spans="1:7" ht="15.75" thickBot="1">
      <c r="A154" s="156" t="s">
        <v>20</v>
      </c>
      <c r="B154" s="204">
        <v>0.187</v>
      </c>
      <c r="C154" s="30">
        <f t="shared" si="2"/>
        <v>0.14000000000000001</v>
      </c>
      <c r="D154" s="157">
        <v>0</v>
      </c>
      <c r="E154" s="14">
        <v>0</v>
      </c>
      <c r="F154" s="38">
        <v>0</v>
      </c>
      <c r="G154" s="38">
        <v>0</v>
      </c>
    </row>
    <row r="155" spans="1:7" ht="15.75" thickBot="1">
      <c r="A155" s="156" t="s">
        <v>21</v>
      </c>
      <c r="B155" s="204">
        <v>0.23799999999999999</v>
      </c>
      <c r="C155" s="30">
        <f t="shared" si="2"/>
        <v>0.187</v>
      </c>
      <c r="D155" s="157">
        <v>0</v>
      </c>
      <c r="E155" s="14">
        <v>0</v>
      </c>
      <c r="F155" s="38">
        <v>0</v>
      </c>
      <c r="G155" s="38">
        <v>0</v>
      </c>
    </row>
    <row r="156" spans="1:7" ht="15.75" thickBot="1">
      <c r="A156" s="156" t="s">
        <v>22</v>
      </c>
      <c r="B156" s="204">
        <v>0.30599999999999999</v>
      </c>
      <c r="C156" s="30">
        <f t="shared" si="2"/>
        <v>0.23799999999999999</v>
      </c>
      <c r="D156" s="157">
        <v>0</v>
      </c>
      <c r="E156" s="14">
        <v>0</v>
      </c>
      <c r="F156" s="38">
        <v>0</v>
      </c>
      <c r="G156" s="38">
        <v>0</v>
      </c>
    </row>
    <row r="157" spans="1:7" ht="15.75" thickBot="1">
      <c r="A157" s="156" t="s">
        <v>23</v>
      </c>
      <c r="B157" s="204">
        <v>0.38200000000000001</v>
      </c>
      <c r="C157" s="30">
        <f t="shared" si="2"/>
        <v>0.30599999999999999</v>
      </c>
      <c r="D157" s="157">
        <v>0</v>
      </c>
      <c r="E157" s="14">
        <v>0</v>
      </c>
      <c r="F157" s="38">
        <v>0</v>
      </c>
      <c r="G157" s="38">
        <v>0</v>
      </c>
    </row>
    <row r="158" spans="1:7" ht="15.75" thickBot="1">
      <c r="A158" s="156" t="s">
        <v>24</v>
      </c>
      <c r="B158" s="204">
        <v>0.46</v>
      </c>
      <c r="C158" s="30">
        <f t="shared" si="2"/>
        <v>0.38200000000000001</v>
      </c>
      <c r="D158" s="157">
        <v>0</v>
      </c>
      <c r="E158" s="14">
        <v>0</v>
      </c>
      <c r="F158" s="38">
        <v>0</v>
      </c>
      <c r="G158" s="38">
        <v>0</v>
      </c>
    </row>
    <row r="159" spans="1:7" ht="15.75" thickBot="1">
      <c r="A159" s="156" t="s">
        <v>25</v>
      </c>
      <c r="B159" s="204">
        <v>0.56000000000000005</v>
      </c>
      <c r="C159" s="30">
        <f t="shared" si="2"/>
        <v>0.46</v>
      </c>
      <c r="D159" s="157">
        <v>0</v>
      </c>
      <c r="E159" s="14">
        <v>0</v>
      </c>
      <c r="F159" s="38">
        <v>0</v>
      </c>
      <c r="G159" s="38">
        <v>0</v>
      </c>
    </row>
    <row r="160" spans="1:7" ht="15.75" thickBot="1">
      <c r="A160" s="156" t="s">
        <v>26</v>
      </c>
      <c r="B160" s="204">
        <v>0.66100000000000003</v>
      </c>
      <c r="C160" s="30">
        <f t="shared" si="2"/>
        <v>0.56000000000000005</v>
      </c>
      <c r="D160" s="157">
        <v>0</v>
      </c>
      <c r="E160" s="14">
        <v>0</v>
      </c>
      <c r="F160" s="38">
        <v>0</v>
      </c>
      <c r="G160" s="38">
        <v>0</v>
      </c>
    </row>
    <row r="161" spans="1:7" ht="15.75" thickBot="1">
      <c r="A161" s="156" t="s">
        <v>27</v>
      </c>
      <c r="B161" s="204">
        <v>0.77700000000000002</v>
      </c>
      <c r="C161" s="30">
        <f t="shared" si="2"/>
        <v>0.66100000000000003</v>
      </c>
      <c r="D161" s="157">
        <v>0</v>
      </c>
      <c r="E161" s="14">
        <v>0</v>
      </c>
      <c r="F161" s="38">
        <v>0</v>
      </c>
      <c r="G161" s="38">
        <v>0</v>
      </c>
    </row>
    <row r="162" spans="1:7" ht="15.75" thickBot="1">
      <c r="A162" s="156" t="s">
        <v>28</v>
      </c>
      <c r="B162" s="204">
        <v>0.91400000000000003</v>
      </c>
      <c r="C162" s="30">
        <f t="shared" si="2"/>
        <v>0.77700000000000002</v>
      </c>
      <c r="D162" s="157">
        <v>0</v>
      </c>
      <c r="E162" s="14">
        <v>0</v>
      </c>
      <c r="F162" s="38">
        <v>0</v>
      </c>
      <c r="G162" s="38">
        <v>0</v>
      </c>
    </row>
    <row r="163" spans="1:7" ht="15.75" thickBot="1">
      <c r="A163" s="156" t="s">
        <v>29</v>
      </c>
      <c r="B163" s="204">
        <v>1.0680000000000001</v>
      </c>
      <c r="C163" s="30">
        <f t="shared" si="2"/>
        <v>0.91400000000000003</v>
      </c>
      <c r="D163" s="157">
        <v>0</v>
      </c>
      <c r="E163" s="14">
        <v>0</v>
      </c>
      <c r="F163" s="38">
        <v>0</v>
      </c>
      <c r="G163" s="38">
        <v>0</v>
      </c>
    </row>
    <row r="164" spans="1:7" ht="15.75" thickBot="1">
      <c r="A164" s="156" t="s">
        <v>30</v>
      </c>
      <c r="B164" s="204">
        <v>1.2509999999999999</v>
      </c>
      <c r="C164" s="30">
        <f t="shared" si="2"/>
        <v>1.0680000000000001</v>
      </c>
      <c r="D164" s="157">
        <v>0</v>
      </c>
      <c r="E164" s="14">
        <v>0</v>
      </c>
      <c r="F164" s="38">
        <v>0</v>
      </c>
      <c r="G164" s="38">
        <v>0</v>
      </c>
    </row>
    <row r="165" spans="1:7" ht="15.75" thickBot="1">
      <c r="A165" s="156" t="s">
        <v>31</v>
      </c>
      <c r="B165" s="204">
        <v>1.466</v>
      </c>
      <c r="C165" s="30">
        <f t="shared" si="2"/>
        <v>1.2509999999999999</v>
      </c>
      <c r="D165" s="157">
        <v>0</v>
      </c>
      <c r="E165" s="14">
        <v>0</v>
      </c>
      <c r="F165" s="38">
        <v>1.1221009549795354E-2</v>
      </c>
      <c r="G165" s="38">
        <v>0</v>
      </c>
    </row>
    <row r="166" spans="1:7" ht="15.75" thickBot="1">
      <c r="A166" s="156" t="s">
        <v>32</v>
      </c>
      <c r="B166" s="204">
        <v>1.7190000000000001</v>
      </c>
      <c r="C166" s="30">
        <f t="shared" si="2"/>
        <v>1.466</v>
      </c>
      <c r="D166" s="157">
        <v>0</v>
      </c>
      <c r="E166" s="14">
        <v>0</v>
      </c>
      <c r="F166" s="38">
        <v>2.428737638161722E-2</v>
      </c>
      <c r="G166" s="38">
        <v>0</v>
      </c>
    </row>
    <row r="167" spans="1:7" ht="15.75" thickBot="1">
      <c r="A167" s="156" t="s">
        <v>33</v>
      </c>
      <c r="B167" s="204">
        <v>1.98</v>
      </c>
      <c r="C167" s="30">
        <f t="shared" si="2"/>
        <v>1.7190000000000001</v>
      </c>
      <c r="D167" s="157">
        <v>0</v>
      </c>
      <c r="E167" s="14">
        <v>0</v>
      </c>
      <c r="F167" s="38">
        <v>3.4267676767676766E-2</v>
      </c>
      <c r="G167" s="38">
        <v>0</v>
      </c>
    </row>
    <row r="168" spans="1:7" ht="15.75" thickBot="1">
      <c r="A168" s="156" t="s">
        <v>34</v>
      </c>
      <c r="B168" s="204">
        <v>2.3730000000000002</v>
      </c>
      <c r="C168" s="30">
        <f t="shared" si="2"/>
        <v>1.98</v>
      </c>
      <c r="D168" s="157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5.75" thickBot="1">
      <c r="A169" s="156" t="s">
        <v>35</v>
      </c>
      <c r="B169" s="204">
        <v>2.8580000000000001</v>
      </c>
      <c r="C169" s="30">
        <f t="shared" si="2"/>
        <v>2.3730000000000002</v>
      </c>
      <c r="D169" s="157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5.75" thickBot="1">
      <c r="A170" s="156" t="s">
        <v>36</v>
      </c>
      <c r="B170" s="204">
        <v>3.4249999999999998</v>
      </c>
      <c r="C170" s="30">
        <f t="shared" si="2"/>
        <v>2.8580000000000001</v>
      </c>
      <c r="D170" s="157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5.75" thickBot="1">
      <c r="A171" s="156" t="s">
        <v>37</v>
      </c>
      <c r="B171" s="204">
        <v>3.99</v>
      </c>
      <c r="C171" s="30">
        <f t="shared" si="2"/>
        <v>3.4249999999999998</v>
      </c>
      <c r="D171" s="157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5.75" thickBot="1">
      <c r="A172" s="156" t="s">
        <v>38</v>
      </c>
      <c r="B172" s="204">
        <v>4.7640000000000002</v>
      </c>
      <c r="C172" s="30">
        <f t="shared" si="2"/>
        <v>3.99</v>
      </c>
      <c r="D172" s="157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5.75" thickBot="1">
      <c r="A173" s="156" t="s">
        <v>39</v>
      </c>
      <c r="B173" s="204">
        <v>5.5019999999999998</v>
      </c>
      <c r="C173" s="30">
        <f t="shared" si="2"/>
        <v>4.7640000000000002</v>
      </c>
      <c r="D173" s="157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5.75" thickBot="1">
      <c r="A174" s="156" t="s">
        <v>40</v>
      </c>
      <c r="B174" s="204">
        <v>6.0860000000000003</v>
      </c>
      <c r="C174" s="30">
        <f t="shared" si="2"/>
        <v>5.5019999999999998</v>
      </c>
      <c r="D174" s="157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5.75" thickBot="1">
      <c r="A175" s="156" t="s">
        <v>41</v>
      </c>
      <c r="B175" s="204">
        <v>6.9859999999999998</v>
      </c>
      <c r="C175" s="30">
        <f t="shared" si="2"/>
        <v>6.0860000000000003</v>
      </c>
      <c r="D175" s="157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5.75" thickBot="1">
      <c r="A176" s="156" t="s">
        <v>42</v>
      </c>
      <c r="B176" s="204">
        <v>7.8929999999999998</v>
      </c>
      <c r="C176" s="30">
        <f t="shared" si="2"/>
        <v>6.9859999999999998</v>
      </c>
      <c r="D176" s="157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5.75" thickBot="1">
      <c r="A177" s="156" t="s">
        <v>43</v>
      </c>
      <c r="B177" s="204">
        <v>8.8030000000000008</v>
      </c>
      <c r="C177" s="30">
        <f t="shared" si="2"/>
        <v>7.8929999999999998</v>
      </c>
      <c r="D177" s="157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5.75" thickBot="1">
      <c r="A178" s="156" t="s">
        <v>44</v>
      </c>
      <c r="B178" s="204">
        <v>10.053000000000001</v>
      </c>
      <c r="C178" s="30">
        <f t="shared" si="2"/>
        <v>8.8030000000000008</v>
      </c>
      <c r="D178" s="157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5.75" thickBot="1">
      <c r="A179" s="156" t="s">
        <v>45</v>
      </c>
      <c r="B179" s="204">
        <v>11.569000000000001</v>
      </c>
      <c r="C179" s="30">
        <f t="shared" si="2"/>
        <v>10.053000000000001</v>
      </c>
      <c r="D179" s="157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5.75" thickBot="1">
      <c r="A180" s="156" t="s">
        <v>46</v>
      </c>
      <c r="B180" s="204">
        <v>13.763999999999999</v>
      </c>
      <c r="C180" s="30">
        <f t="shared" si="2"/>
        <v>11.569000000000001</v>
      </c>
      <c r="D180" s="157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5.75" thickBot="1">
      <c r="A181" s="156" t="s">
        <v>47</v>
      </c>
      <c r="B181" s="204">
        <v>15.763</v>
      </c>
      <c r="C181" s="30">
        <f t="shared" si="2"/>
        <v>13.763999999999999</v>
      </c>
      <c r="D181" s="157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5.75" thickBot="1">
      <c r="A182" s="156" t="s">
        <v>48</v>
      </c>
      <c r="B182" s="204">
        <v>18.341999999999999</v>
      </c>
      <c r="C182" s="30">
        <f t="shared" si="2"/>
        <v>15.763</v>
      </c>
      <c r="D182" s="157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5.75" thickBot="1">
      <c r="A183" s="156" t="s">
        <v>49</v>
      </c>
      <c r="B183" s="204">
        <v>21.11</v>
      </c>
      <c r="C183" s="30">
        <f t="shared" si="2"/>
        <v>18.341999999999999</v>
      </c>
      <c r="D183" s="157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5.75" thickBot="1">
      <c r="A184" s="156" t="s">
        <v>50</v>
      </c>
      <c r="B184" s="204">
        <v>25.236000000000001</v>
      </c>
      <c r="C184" s="30">
        <f t="shared" si="2"/>
        <v>21.11</v>
      </c>
      <c r="D184" s="157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5.75" thickBot="1">
      <c r="A185" s="156" t="s">
        <v>51</v>
      </c>
      <c r="B185" s="204">
        <v>30.574000000000002</v>
      </c>
      <c r="C185" s="30">
        <f t="shared" si="2"/>
        <v>25.236000000000001</v>
      </c>
      <c r="D185" s="157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5.75" thickBot="1">
      <c r="A186" s="156" t="s">
        <v>52</v>
      </c>
      <c r="B186" s="204">
        <v>38.439</v>
      </c>
      <c r="C186" s="30">
        <f t="shared" si="2"/>
        <v>30.574000000000002</v>
      </c>
      <c r="D186" s="157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5.75" thickBot="1">
      <c r="A187" s="156" t="s">
        <v>53</v>
      </c>
      <c r="B187" s="204">
        <v>51.384999999999998</v>
      </c>
      <c r="C187" s="30">
        <f>B186</f>
        <v>38.439</v>
      </c>
      <c r="D187" s="157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5.75" thickBot="1">
      <c r="A188" s="156" t="s">
        <v>53</v>
      </c>
      <c r="B188" s="57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48.75" thickBot="1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48.75" thickBot="1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29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>
      <c r="A195" s="16" t="s">
        <v>64</v>
      </c>
      <c r="B195" s="17">
        <f>AVERAGE(B143:B182)</f>
        <v>3.365475</v>
      </c>
      <c r="C195" s="17"/>
    </row>
    <row r="196" spans="1:7">
      <c r="A196" s="16" t="s">
        <v>65</v>
      </c>
      <c r="B196" s="18">
        <f>AVERAGE(B148:B177)</f>
        <v>2.1691666666666669</v>
      </c>
      <c r="C196" s="18"/>
    </row>
    <row r="197" spans="1:7">
      <c r="A197" s="16" t="s">
        <v>66</v>
      </c>
      <c r="B197" s="18">
        <f>AVERAGE(B154:B172)</f>
        <v>1.546263157894737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204">
        <v>4.0000000000000001E-3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4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4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4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4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4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4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204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204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204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204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204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204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204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204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204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204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204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204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204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204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204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204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204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204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204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>
      <c r="A230" s="29" t="s">
        <v>30</v>
      </c>
      <c r="B230" s="204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>
      <c r="A231" s="29" t="s">
        <v>31</v>
      </c>
      <c r="B231" s="204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>
      <c r="A232" s="29" t="s">
        <v>32</v>
      </c>
      <c r="B232" s="204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>
      <c r="A233" s="29" t="s">
        <v>33</v>
      </c>
      <c r="B233" s="204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>
      <c r="A234" s="29" t="s">
        <v>34</v>
      </c>
      <c r="B234" s="204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>
      <c r="A235" s="29" t="s">
        <v>35</v>
      </c>
      <c r="B235" s="204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>
      <c r="A236" s="29" t="s">
        <v>36</v>
      </c>
      <c r="B236" s="204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>
      <c r="A237" s="29" t="s">
        <v>37</v>
      </c>
      <c r="B237" s="204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>
      <c r="A238" s="29" t="s">
        <v>38</v>
      </c>
      <c r="B238" s="204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>
      <c r="A239" s="29" t="s">
        <v>39</v>
      </c>
      <c r="B239" s="204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>
      <c r="A240" s="29" t="s">
        <v>40</v>
      </c>
      <c r="B240" s="204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>
      <c r="A241" s="29" t="s">
        <v>41</v>
      </c>
      <c r="B241" s="204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>
      <c r="A242" s="29" t="s">
        <v>42</v>
      </c>
      <c r="B242" s="204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>
      <c r="A243" s="29" t="s">
        <v>43</v>
      </c>
      <c r="B243" s="204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>
      <c r="A244" s="29" t="s">
        <v>44</v>
      </c>
      <c r="B244" s="204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>
      <c r="A245" s="29" t="s">
        <v>45</v>
      </c>
      <c r="B245" s="204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>
      <c r="A246" s="29" t="s">
        <v>46</v>
      </c>
      <c r="B246" s="204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>
      <c r="A247" s="29" t="s">
        <v>47</v>
      </c>
      <c r="B247" s="204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>
      <c r="A248" s="29" t="s">
        <v>48</v>
      </c>
      <c r="B248" s="204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>
      <c r="A249" s="29" t="s">
        <v>49</v>
      </c>
      <c r="B249" s="204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>
      <c r="A250" s="29" t="s">
        <v>50</v>
      </c>
      <c r="B250" s="204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>
      <c r="A251" s="29" t="s">
        <v>51</v>
      </c>
      <c r="B251" s="204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>
      <c r="A252" s="29" t="s">
        <v>52</v>
      </c>
      <c r="B252" s="204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>
      <c r="A253" s="29" t="s">
        <v>53</v>
      </c>
      <c r="B253" s="204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>
      <c r="A254" s="29" t="s">
        <v>53</v>
      </c>
      <c r="B254" s="57" t="s">
        <v>138</v>
      </c>
      <c r="C254" s="30">
        <f t="shared" si="3"/>
        <v>619.11599999999999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48">
      <c r="A256" s="33" t="s">
        <v>55</v>
      </c>
      <c r="B256" s="29">
        <v>20.5</v>
      </c>
      <c r="C256" s="29"/>
      <c r="D256" s="58"/>
      <c r="E256" s="34">
        <v>6.90395</v>
      </c>
      <c r="F256" s="41">
        <v>4.3517999999999999</v>
      </c>
      <c r="G256" s="42">
        <v>20.5</v>
      </c>
    </row>
    <row r="257" spans="1:7" ht="48">
      <c r="A257" s="33" t="s">
        <v>56</v>
      </c>
      <c r="B257" s="29">
        <v>30.25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18.149999999999999</v>
      </c>
      <c r="C258" s="29"/>
      <c r="D258" s="11"/>
      <c r="E258" s="11">
        <v>4.1423699999999997</v>
      </c>
      <c r="F258" s="39">
        <v>2.6110799999999998</v>
      </c>
      <c r="G258" s="39">
        <v>12.299999999999999</v>
      </c>
    </row>
    <row r="261" spans="1:7">
      <c r="A261" s="16" t="s">
        <v>64</v>
      </c>
      <c r="B261" s="17">
        <f>AVERAGE(B209:B248)</f>
        <v>6.90395</v>
      </c>
      <c r="C261" s="17"/>
    </row>
    <row r="262" spans="1:7">
      <c r="A262" s="16" t="s">
        <v>65</v>
      </c>
      <c r="B262" s="18">
        <f>AVERAGE(B214:B243)</f>
        <v>4.3517999999999999</v>
      </c>
      <c r="C262" s="18"/>
    </row>
    <row r="263" spans="1:7">
      <c r="A263" s="16" t="s">
        <v>66</v>
      </c>
      <c r="B263" s="18">
        <f>AVERAGE(B220:B238)</f>
        <v>3.138157894736842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5" t="s">
        <v>10</v>
      </c>
      <c r="B270" s="211">
        <v>0.01</v>
      </c>
      <c r="C270">
        <v>0</v>
      </c>
      <c r="D270" s="210">
        <v>0</v>
      </c>
      <c r="E270" s="210">
        <v>0</v>
      </c>
      <c r="F270" s="38">
        <v>0</v>
      </c>
      <c r="G270" s="38">
        <v>0.4</v>
      </c>
    </row>
    <row r="271" spans="1:7" ht="15.75" thickBot="1">
      <c r="A271" s="155" t="s">
        <v>58</v>
      </c>
      <c r="B271" s="211">
        <v>0.01</v>
      </c>
      <c r="C271" s="30">
        <f>B270</f>
        <v>0.01</v>
      </c>
      <c r="D271" s="210">
        <v>0</v>
      </c>
      <c r="E271" s="210">
        <v>0</v>
      </c>
      <c r="F271" s="38">
        <v>0</v>
      </c>
      <c r="G271" s="38">
        <v>0.4</v>
      </c>
    </row>
    <row r="272" spans="1:7" ht="15.75" thickBot="1">
      <c r="A272" s="155" t="s">
        <v>59</v>
      </c>
      <c r="B272" s="211">
        <v>0.01</v>
      </c>
      <c r="C272" s="30">
        <f t="shared" ref="C272:C320" si="4">B271</f>
        <v>0.01</v>
      </c>
      <c r="D272" s="210">
        <v>0</v>
      </c>
      <c r="E272" s="210">
        <v>0</v>
      </c>
      <c r="F272" s="38">
        <v>0</v>
      </c>
      <c r="G272" s="38">
        <v>0.4</v>
      </c>
    </row>
    <row r="273" spans="1:7" ht="15.75" thickBot="1">
      <c r="A273" s="155" t="s">
        <v>60</v>
      </c>
      <c r="B273" s="211">
        <v>0.02</v>
      </c>
      <c r="C273" s="30">
        <f t="shared" si="4"/>
        <v>0.01</v>
      </c>
      <c r="D273" s="210">
        <v>0</v>
      </c>
      <c r="E273" s="210">
        <v>0</v>
      </c>
      <c r="F273" s="38">
        <v>0</v>
      </c>
      <c r="G273" s="38">
        <v>0.4</v>
      </c>
    </row>
    <row r="274" spans="1:7" ht="15.75" thickBot="1">
      <c r="A274" s="155" t="s">
        <v>61</v>
      </c>
      <c r="B274" s="211">
        <v>0.02</v>
      </c>
      <c r="C274" s="30">
        <f t="shared" si="4"/>
        <v>0.02</v>
      </c>
      <c r="D274" s="210">
        <v>0</v>
      </c>
      <c r="E274" s="210">
        <v>0</v>
      </c>
      <c r="F274" s="38">
        <v>0</v>
      </c>
      <c r="G274" s="38">
        <v>0.4</v>
      </c>
    </row>
    <row r="275" spans="1:7" ht="15.75" thickBot="1">
      <c r="A275" s="155" t="s">
        <v>62</v>
      </c>
      <c r="B275" s="211">
        <v>0.02</v>
      </c>
      <c r="C275" s="30">
        <f t="shared" si="4"/>
        <v>0.02</v>
      </c>
      <c r="D275" s="210">
        <v>0</v>
      </c>
      <c r="E275" s="210">
        <v>0</v>
      </c>
      <c r="F275" s="38">
        <v>0</v>
      </c>
      <c r="G275" s="38">
        <v>0.4</v>
      </c>
    </row>
    <row r="276" spans="1:7" ht="15.75" thickBot="1">
      <c r="A276" s="155" t="s">
        <v>63</v>
      </c>
      <c r="B276" s="211">
        <v>0.03</v>
      </c>
      <c r="C276" s="30">
        <f t="shared" si="4"/>
        <v>0.02</v>
      </c>
      <c r="D276" s="210">
        <v>0</v>
      </c>
      <c r="E276" s="210">
        <v>0</v>
      </c>
      <c r="F276" s="38">
        <v>0</v>
      </c>
      <c r="G276" s="38">
        <v>0.4</v>
      </c>
    </row>
    <row r="277" spans="1:7" ht="15.75" thickBot="1">
      <c r="A277" s="156" t="s">
        <v>11</v>
      </c>
      <c r="B277" s="211">
        <v>0.03</v>
      </c>
      <c r="C277" s="30">
        <f t="shared" si="4"/>
        <v>0.03</v>
      </c>
      <c r="D277" s="210">
        <v>0</v>
      </c>
      <c r="E277" s="210">
        <v>0</v>
      </c>
      <c r="F277" s="38">
        <v>0</v>
      </c>
      <c r="G277" s="38">
        <v>0.4</v>
      </c>
    </row>
    <row r="278" spans="1:7" ht="15.75" thickBot="1">
      <c r="A278" s="156" t="s">
        <v>12</v>
      </c>
      <c r="B278" s="211">
        <v>0.03</v>
      </c>
      <c r="C278" s="30">
        <f t="shared" si="4"/>
        <v>0.03</v>
      </c>
      <c r="D278" s="210">
        <v>0</v>
      </c>
      <c r="E278" s="210">
        <v>0</v>
      </c>
      <c r="F278" s="38">
        <v>0</v>
      </c>
      <c r="G278" s="38">
        <v>0.4</v>
      </c>
    </row>
    <row r="279" spans="1:7" ht="15.75" thickBot="1">
      <c r="A279" s="156" t="s">
        <v>13</v>
      </c>
      <c r="B279" s="211">
        <v>0.04</v>
      </c>
      <c r="C279" s="30">
        <f t="shared" si="4"/>
        <v>0.03</v>
      </c>
      <c r="D279" s="210">
        <v>0</v>
      </c>
      <c r="E279" s="210">
        <v>0</v>
      </c>
      <c r="F279" s="38">
        <v>0</v>
      </c>
      <c r="G279" s="38">
        <v>0.4</v>
      </c>
    </row>
    <row r="280" spans="1:7" ht="15.75" thickBot="1">
      <c r="A280" s="156" t="s">
        <v>14</v>
      </c>
      <c r="B280" s="211">
        <v>0.04</v>
      </c>
      <c r="C280" s="30">
        <f t="shared" si="4"/>
        <v>0.04</v>
      </c>
      <c r="D280" s="210">
        <v>0</v>
      </c>
      <c r="E280" s="210">
        <v>0</v>
      </c>
      <c r="F280" s="38">
        <v>0</v>
      </c>
      <c r="G280" s="38">
        <v>0.4</v>
      </c>
    </row>
    <row r="281" spans="1:7" ht="15.75" thickBot="1">
      <c r="A281" s="156" t="s">
        <v>15</v>
      </c>
      <c r="B281" s="211">
        <v>0.05</v>
      </c>
      <c r="C281" s="30">
        <f t="shared" si="4"/>
        <v>0.04</v>
      </c>
      <c r="D281" s="210">
        <v>0</v>
      </c>
      <c r="E281" s="210">
        <v>0</v>
      </c>
      <c r="F281" s="38">
        <v>0</v>
      </c>
      <c r="G281" s="38">
        <v>0.40000000000000008</v>
      </c>
    </row>
    <row r="282" spans="1:7" ht="15.75" thickBot="1">
      <c r="A282" s="156" t="s">
        <v>16</v>
      </c>
      <c r="B282" s="211">
        <v>0.06</v>
      </c>
      <c r="C282" s="30">
        <f t="shared" si="4"/>
        <v>0.05</v>
      </c>
      <c r="D282" s="210">
        <v>0</v>
      </c>
      <c r="E282" s="210">
        <v>0</v>
      </c>
      <c r="F282" s="38">
        <v>0</v>
      </c>
      <c r="G282" s="38">
        <v>0.4</v>
      </c>
    </row>
    <row r="283" spans="1:7" ht="15.75" thickBot="1">
      <c r="A283" s="156" t="s">
        <v>17</v>
      </c>
      <c r="B283" s="211">
        <v>7.0000000000000007E-2</v>
      </c>
      <c r="C283" s="30">
        <f t="shared" si="4"/>
        <v>0.06</v>
      </c>
      <c r="D283" s="210">
        <v>0</v>
      </c>
      <c r="E283" s="210">
        <v>0</v>
      </c>
      <c r="F283" s="38">
        <v>0</v>
      </c>
      <c r="G283" s="38">
        <v>0.4</v>
      </c>
    </row>
    <row r="284" spans="1:7" ht="15.75" thickBot="1">
      <c r="A284" s="156" t="s">
        <v>18</v>
      </c>
      <c r="B284" s="211">
        <v>0.08</v>
      </c>
      <c r="C284" s="30">
        <f t="shared" si="4"/>
        <v>7.0000000000000007E-2</v>
      </c>
      <c r="D284" s="210">
        <v>0</v>
      </c>
      <c r="E284" s="210">
        <v>0</v>
      </c>
      <c r="F284" s="38">
        <v>0</v>
      </c>
      <c r="G284" s="38">
        <v>0.4</v>
      </c>
    </row>
    <row r="285" spans="1:7" ht="15.75" thickBot="1">
      <c r="A285" s="156" t="s">
        <v>19</v>
      </c>
      <c r="B285" s="211">
        <v>0.09</v>
      </c>
      <c r="C285" s="30">
        <f t="shared" si="4"/>
        <v>0.08</v>
      </c>
      <c r="D285" s="210">
        <v>0</v>
      </c>
      <c r="E285" s="210">
        <v>0</v>
      </c>
      <c r="F285" s="38">
        <v>0</v>
      </c>
      <c r="G285" s="38">
        <v>0.39999999999999997</v>
      </c>
    </row>
    <row r="286" spans="1:7" ht="15.75" thickBot="1">
      <c r="A286" s="156" t="s">
        <v>20</v>
      </c>
      <c r="B286" s="211">
        <v>0.1</v>
      </c>
      <c r="C286" s="30">
        <f t="shared" si="4"/>
        <v>0.09</v>
      </c>
      <c r="D286" s="210">
        <v>0</v>
      </c>
      <c r="E286" s="210">
        <v>0</v>
      </c>
      <c r="F286" s="38">
        <v>0</v>
      </c>
      <c r="G286" s="38">
        <v>0.40000000000000008</v>
      </c>
    </row>
    <row r="287" spans="1:7" ht="15.75" thickBot="1">
      <c r="A287" s="156" t="s">
        <v>21</v>
      </c>
      <c r="B287" s="211">
        <v>0.11</v>
      </c>
      <c r="C287" s="30">
        <f t="shared" si="4"/>
        <v>0.1</v>
      </c>
      <c r="D287" s="210">
        <v>0</v>
      </c>
      <c r="E287" s="210">
        <v>0</v>
      </c>
      <c r="F287" s="38">
        <v>0</v>
      </c>
      <c r="G287" s="38">
        <v>0.4</v>
      </c>
    </row>
    <row r="288" spans="1:7" ht="15.75" thickBot="1">
      <c r="A288" s="156" t="s">
        <v>22</v>
      </c>
      <c r="B288" s="211">
        <v>0.13</v>
      </c>
      <c r="C288" s="30">
        <f t="shared" si="4"/>
        <v>0.11</v>
      </c>
      <c r="D288" s="210">
        <v>0</v>
      </c>
      <c r="E288" s="210">
        <v>0</v>
      </c>
      <c r="F288" s="38">
        <v>0</v>
      </c>
      <c r="G288" s="38">
        <v>0.4</v>
      </c>
    </row>
    <row r="289" spans="1:7" ht="15.75" thickBot="1">
      <c r="A289" s="156" t="s">
        <v>23</v>
      </c>
      <c r="B289" s="211">
        <v>0.15</v>
      </c>
      <c r="C289" s="30">
        <f t="shared" si="4"/>
        <v>0.13</v>
      </c>
      <c r="D289" s="210">
        <v>0</v>
      </c>
      <c r="E289" s="210">
        <v>0</v>
      </c>
      <c r="F289" s="38">
        <v>0</v>
      </c>
      <c r="G289" s="38">
        <v>0.4</v>
      </c>
    </row>
    <row r="290" spans="1:7" ht="15.75" thickBot="1">
      <c r="A290" s="156" t="s">
        <v>24</v>
      </c>
      <c r="B290" s="211">
        <v>0.17</v>
      </c>
      <c r="C290" s="30">
        <f t="shared" si="4"/>
        <v>0.15</v>
      </c>
      <c r="D290" s="210">
        <v>0</v>
      </c>
      <c r="E290" s="210">
        <v>0</v>
      </c>
      <c r="F290" s="38">
        <v>5.0588235294117623E-3</v>
      </c>
      <c r="G290" s="38">
        <v>0.4</v>
      </c>
    </row>
    <row r="291" spans="1:7" ht="15.75" thickBot="1">
      <c r="A291" s="156" t="s">
        <v>25</v>
      </c>
      <c r="B291" s="211">
        <v>0.18</v>
      </c>
      <c r="C291" s="30">
        <f t="shared" si="4"/>
        <v>0.17</v>
      </c>
      <c r="D291" s="210">
        <v>0</v>
      </c>
      <c r="E291" s="210">
        <v>0</v>
      </c>
      <c r="F291" s="38">
        <v>1.0333333333333323E-2</v>
      </c>
      <c r="G291" s="38">
        <v>0.39999999999999997</v>
      </c>
    </row>
    <row r="292" spans="1:7" ht="15.75" thickBot="1">
      <c r="A292" s="156" t="s">
        <v>26</v>
      </c>
      <c r="B292" s="211">
        <v>0.19</v>
      </c>
      <c r="C292" s="30">
        <f t="shared" si="4"/>
        <v>0.18</v>
      </c>
      <c r="D292" s="210">
        <v>0</v>
      </c>
      <c r="E292" s="210">
        <v>0</v>
      </c>
      <c r="F292" s="38">
        <v>1.5052631578947363E-2</v>
      </c>
      <c r="G292" s="38">
        <v>0.40000000000000008</v>
      </c>
    </row>
    <row r="293" spans="1:7" ht="15.75" thickBot="1">
      <c r="A293" s="156" t="s">
        <v>27</v>
      </c>
      <c r="B293" s="211">
        <v>0.22</v>
      </c>
      <c r="C293" s="30">
        <f t="shared" si="4"/>
        <v>0.19</v>
      </c>
      <c r="D293" s="210">
        <v>6.3181818181818158E-2</v>
      </c>
      <c r="E293" s="210"/>
      <c r="F293" s="38">
        <v>2.6636363636363632E-2</v>
      </c>
      <c r="G293" s="38">
        <v>0.4</v>
      </c>
    </row>
    <row r="294" spans="1:7" ht="15.75" thickBot="1">
      <c r="A294" s="156" t="s">
        <v>28</v>
      </c>
      <c r="B294" s="211">
        <v>0.23</v>
      </c>
      <c r="C294" s="30">
        <f t="shared" si="4"/>
        <v>0.22</v>
      </c>
      <c r="D294" s="210">
        <v>0.10391304347826089</v>
      </c>
      <c r="E294" s="210">
        <v>1.039130434782609E-2</v>
      </c>
      <c r="F294" s="38">
        <v>2.9826086956521738E-2</v>
      </c>
      <c r="G294" s="38">
        <v>0.4</v>
      </c>
    </row>
    <row r="295" spans="1:7" ht="15.75" thickBot="1">
      <c r="A295" s="156" t="s">
        <v>29</v>
      </c>
      <c r="B295" s="211">
        <v>0.24</v>
      </c>
      <c r="C295" s="30">
        <f t="shared" si="4"/>
        <v>0.23</v>
      </c>
      <c r="D295" s="210">
        <v>0.14124999999999996</v>
      </c>
      <c r="E295" s="210">
        <v>1.4124999999999995E-2</v>
      </c>
      <c r="F295" s="38">
        <v>3.2749999999999987E-2</v>
      </c>
      <c r="G295" s="38">
        <v>0.4</v>
      </c>
    </row>
    <row r="296" spans="1:7" ht="15.75" thickBot="1">
      <c r="A296" s="156" t="s">
        <v>30</v>
      </c>
      <c r="B296" s="211">
        <v>0.26</v>
      </c>
      <c r="C296" s="30">
        <f t="shared" si="4"/>
        <v>0.24</v>
      </c>
      <c r="D296" s="210">
        <v>0.2073076923076923</v>
      </c>
      <c r="E296" s="210">
        <v>2.0730769230769233E-2</v>
      </c>
      <c r="F296" s="38">
        <v>3.7923076923076927E-2</v>
      </c>
      <c r="G296" s="38">
        <v>0.4</v>
      </c>
    </row>
    <row r="297" spans="1:7" ht="15.75" thickBot="1">
      <c r="A297" s="156" t="s">
        <v>31</v>
      </c>
      <c r="B297" s="211">
        <v>0.28000000000000003</v>
      </c>
      <c r="C297" s="30">
        <f t="shared" si="4"/>
        <v>0.26</v>
      </c>
      <c r="D297" s="210">
        <v>0.26392857142857146</v>
      </c>
      <c r="E297" s="210">
        <v>2.6392857142857148E-2</v>
      </c>
      <c r="F297" s="38">
        <v>5.4142857142857152E-2</v>
      </c>
      <c r="G297" s="38">
        <v>0.4</v>
      </c>
    </row>
    <row r="298" spans="1:7" ht="15.75" thickBot="1">
      <c r="A298" s="156" t="s">
        <v>32</v>
      </c>
      <c r="B298" s="211">
        <v>0.3</v>
      </c>
      <c r="C298" s="30">
        <f t="shared" si="4"/>
        <v>0.28000000000000003</v>
      </c>
      <c r="D298" s="210">
        <v>0.31299999999999994</v>
      </c>
      <c r="E298" s="210">
        <v>3.1300000000000001E-2</v>
      </c>
      <c r="F298" s="38">
        <v>7.7199999999999963E-2</v>
      </c>
      <c r="G298" s="38">
        <v>0.4</v>
      </c>
    </row>
    <row r="299" spans="1:7" ht="15.75" thickBot="1">
      <c r="A299" s="156" t="s">
        <v>33</v>
      </c>
      <c r="B299" s="211">
        <v>0.32</v>
      </c>
      <c r="C299" s="30">
        <f t="shared" si="4"/>
        <v>0.3</v>
      </c>
      <c r="D299" s="210">
        <v>0.35593750000000002</v>
      </c>
      <c r="E299" s="210">
        <v>3.559375E-2</v>
      </c>
      <c r="F299" s="38">
        <v>9.7375000000000003E-2</v>
      </c>
      <c r="G299" s="38">
        <v>0.4</v>
      </c>
    </row>
    <row r="300" spans="1:7" ht="15.75" thickBot="1">
      <c r="A300" s="156" t="s">
        <v>34</v>
      </c>
      <c r="B300" s="211">
        <v>0.34</v>
      </c>
      <c r="C300" s="30">
        <f t="shared" si="4"/>
        <v>0.32</v>
      </c>
      <c r="D300" s="210">
        <v>0.39382352941176474</v>
      </c>
      <c r="E300" s="210">
        <v>3.9382352941176473E-2</v>
      </c>
      <c r="F300" s="38">
        <v>0.11517647058823531</v>
      </c>
      <c r="G300" s="38">
        <v>0.4</v>
      </c>
    </row>
    <row r="301" spans="1:7" ht="15.75" thickBot="1">
      <c r="A301" s="156" t="s">
        <v>35</v>
      </c>
      <c r="B301" s="211">
        <v>0.36</v>
      </c>
      <c r="C301" s="30">
        <f t="shared" si="4"/>
        <v>0.34</v>
      </c>
      <c r="D301" s="210">
        <v>0.42749999999999999</v>
      </c>
      <c r="E301" s="210">
        <v>5.6499999999999967E-2</v>
      </c>
      <c r="F301" s="38">
        <v>0.13099999999999998</v>
      </c>
      <c r="G301" s="38">
        <v>0.39999999999999997</v>
      </c>
    </row>
    <row r="302" spans="1:7" ht="15.75" thickBot="1">
      <c r="A302" s="156" t="s">
        <v>36</v>
      </c>
      <c r="B302" s="211">
        <v>0.38</v>
      </c>
      <c r="C302" s="30">
        <f t="shared" si="4"/>
        <v>0.36</v>
      </c>
      <c r="D302" s="210">
        <v>0.45763157894736839</v>
      </c>
      <c r="E302" s="210">
        <v>7.4578947368421036E-2</v>
      </c>
      <c r="F302" s="38">
        <v>0.1451578947368421</v>
      </c>
      <c r="G302" s="38">
        <v>0.40000000000000008</v>
      </c>
    </row>
    <row r="303" spans="1:7" ht="15.75" thickBot="1">
      <c r="A303" s="156" t="s">
        <v>37</v>
      </c>
      <c r="B303" s="211">
        <v>0.42</v>
      </c>
      <c r="C303" s="30">
        <f t="shared" si="4"/>
        <v>0.38</v>
      </c>
      <c r="D303" s="210">
        <v>0.50928571428571423</v>
      </c>
      <c r="E303" s="210">
        <v>0.10557142857142855</v>
      </c>
      <c r="F303" s="38">
        <v>0.1694285714285714</v>
      </c>
      <c r="G303" s="38">
        <v>0.4</v>
      </c>
    </row>
    <row r="304" spans="1:7" ht="15.75" thickBot="1">
      <c r="A304" s="156" t="s">
        <v>38</v>
      </c>
      <c r="B304" s="211">
        <v>0.45</v>
      </c>
      <c r="C304" s="30">
        <f t="shared" si="4"/>
        <v>0.42</v>
      </c>
      <c r="D304" s="210">
        <v>0.54200000000000004</v>
      </c>
      <c r="E304" s="210">
        <v>0.12520000000000001</v>
      </c>
      <c r="F304" s="38">
        <v>0.18480000000000002</v>
      </c>
      <c r="G304" s="38">
        <v>0.4</v>
      </c>
    </row>
    <row r="305" spans="1:7" ht="15.75" thickBot="1">
      <c r="A305" s="156" t="s">
        <v>39</v>
      </c>
      <c r="B305" s="211">
        <v>0.48</v>
      </c>
      <c r="C305" s="30">
        <f t="shared" si="4"/>
        <v>0.45</v>
      </c>
      <c r="D305" s="210">
        <v>0.57062499999999994</v>
      </c>
      <c r="E305" s="210">
        <v>0.14237499999999997</v>
      </c>
      <c r="F305" s="38">
        <v>0.19825000000000001</v>
      </c>
      <c r="G305" s="38">
        <v>0.4</v>
      </c>
    </row>
    <row r="306" spans="1:7" ht="15.75" thickBot="1">
      <c r="A306" s="156" t="s">
        <v>40</v>
      </c>
      <c r="B306" s="211">
        <v>0.51</v>
      </c>
      <c r="C306" s="30">
        <f t="shared" si="4"/>
        <v>0.48</v>
      </c>
      <c r="D306" s="210">
        <v>0.59588235294117642</v>
      </c>
      <c r="E306" s="210">
        <v>0.15752941176470586</v>
      </c>
      <c r="F306" s="38">
        <v>0.21011764705882355</v>
      </c>
      <c r="G306" s="38">
        <v>0.4</v>
      </c>
    </row>
    <row r="307" spans="1:7" ht="15.75" thickBot="1">
      <c r="A307" s="156" t="s">
        <v>41</v>
      </c>
      <c r="B307" s="211">
        <v>0.56000000000000005</v>
      </c>
      <c r="C307" s="30">
        <f t="shared" si="4"/>
        <v>0.51</v>
      </c>
      <c r="D307" s="210">
        <v>0.63196428571428576</v>
      </c>
      <c r="E307" s="210">
        <v>0.17917857142857144</v>
      </c>
      <c r="F307" s="38">
        <v>0.22707142857142859</v>
      </c>
      <c r="G307" s="38">
        <v>0.4</v>
      </c>
    </row>
    <row r="308" spans="1:7" ht="15.75" thickBot="1">
      <c r="A308" s="156" t="s">
        <v>42</v>
      </c>
      <c r="B308" s="211">
        <v>0.61</v>
      </c>
      <c r="C308" s="30">
        <f t="shared" si="4"/>
        <v>0.56000000000000005</v>
      </c>
      <c r="D308" s="210">
        <v>0.66213114754098357</v>
      </c>
      <c r="E308" s="210">
        <v>0.19727868852459016</v>
      </c>
      <c r="F308" s="38">
        <v>0.24124590163934426</v>
      </c>
      <c r="G308" s="38">
        <v>0.4</v>
      </c>
    </row>
    <row r="309" spans="1:7" ht="15.75" thickBot="1">
      <c r="A309" s="156" t="s">
        <v>43</v>
      </c>
      <c r="B309" s="211">
        <v>0.69</v>
      </c>
      <c r="C309" s="30">
        <f t="shared" si="4"/>
        <v>0.61</v>
      </c>
      <c r="D309" s="210">
        <v>0.70130434782608697</v>
      </c>
      <c r="E309" s="210">
        <v>0.22078260869565217</v>
      </c>
      <c r="F309" s="38">
        <v>0.25965217391304346</v>
      </c>
      <c r="G309" s="38">
        <v>0.39999999999999997</v>
      </c>
    </row>
    <row r="310" spans="1:7" ht="15.75" thickBot="1">
      <c r="A310" s="156" t="s">
        <v>44</v>
      </c>
      <c r="B310" s="211">
        <v>0.79</v>
      </c>
      <c r="C310" s="30">
        <f t="shared" si="4"/>
        <v>0.69</v>
      </c>
      <c r="D310" s="210">
        <v>0.73911392405063303</v>
      </c>
      <c r="E310" s="210">
        <v>0.24346835443037976</v>
      </c>
      <c r="F310" s="38">
        <v>0.27741772151898736</v>
      </c>
      <c r="G310" s="38">
        <v>0.40000000000000008</v>
      </c>
    </row>
    <row r="311" spans="1:7" ht="15.75" thickBot="1">
      <c r="A311" s="156" t="s">
        <v>45</v>
      </c>
      <c r="B311" s="211">
        <v>0.92</v>
      </c>
      <c r="C311" s="30">
        <f t="shared" si="4"/>
        <v>0.79</v>
      </c>
      <c r="D311" s="210">
        <v>0.77597826086956512</v>
      </c>
      <c r="E311" s="210">
        <v>0.26558695652173914</v>
      </c>
      <c r="F311" s="38">
        <v>0.29473913043478261</v>
      </c>
      <c r="G311" s="38">
        <v>0.4</v>
      </c>
    </row>
    <row r="312" spans="1:7" ht="15.75" thickBot="1">
      <c r="A312" s="156" t="s">
        <v>46</v>
      </c>
      <c r="B312" s="211">
        <v>1.03</v>
      </c>
      <c r="C312" s="30">
        <f t="shared" si="4"/>
        <v>0.92</v>
      </c>
      <c r="D312" s="210">
        <v>0.79990291262135926</v>
      </c>
      <c r="E312" s="210">
        <v>0.27994174757281559</v>
      </c>
      <c r="F312" s="38">
        <v>0.30598058252427185</v>
      </c>
      <c r="G312" s="38">
        <v>0.4</v>
      </c>
    </row>
    <row r="313" spans="1:7" ht="15.75" thickBot="1">
      <c r="A313" s="156" t="s">
        <v>47</v>
      </c>
      <c r="B313" s="211">
        <v>1.18</v>
      </c>
      <c r="C313" s="30">
        <f t="shared" si="4"/>
        <v>1.03</v>
      </c>
      <c r="D313" s="210">
        <v>0.82533898305084752</v>
      </c>
      <c r="E313" s="210">
        <v>0.29520338983050848</v>
      </c>
      <c r="F313" s="38">
        <v>0.31793220338983053</v>
      </c>
      <c r="G313" s="38">
        <v>0.4</v>
      </c>
    </row>
    <row r="314" spans="1:7" ht="15.75" thickBot="1">
      <c r="A314" s="156" t="s">
        <v>48</v>
      </c>
      <c r="B314" s="211">
        <v>1.6</v>
      </c>
      <c r="C314" s="30">
        <f t="shared" si="4"/>
        <v>1.18</v>
      </c>
      <c r="D314" s="210">
        <v>0.8711875</v>
      </c>
      <c r="E314" s="210">
        <v>0.32271250000000001</v>
      </c>
      <c r="F314" s="38">
        <v>0.33947499999999997</v>
      </c>
      <c r="G314" s="38">
        <v>0.40000000000000008</v>
      </c>
    </row>
    <row r="315" spans="1:7" ht="15.75" thickBot="1">
      <c r="A315" s="156" t="s">
        <v>49</v>
      </c>
      <c r="B315" s="211">
        <v>2.3199999999999998</v>
      </c>
      <c r="C315" s="30">
        <f t="shared" si="4"/>
        <v>1.6</v>
      </c>
      <c r="D315" s="210">
        <v>0.91116379310344819</v>
      </c>
      <c r="E315" s="210">
        <v>0.34669827586206897</v>
      </c>
      <c r="F315" s="38">
        <v>0.35825862068965514</v>
      </c>
      <c r="G315" s="38">
        <v>0.4</v>
      </c>
    </row>
    <row r="316" spans="1:7" ht="15.75" thickBot="1">
      <c r="A316" s="156" t="s">
        <v>50</v>
      </c>
      <c r="B316" s="211">
        <v>2.89</v>
      </c>
      <c r="C316" s="30">
        <f t="shared" si="4"/>
        <v>2.3199999999999998</v>
      </c>
      <c r="D316" s="210">
        <v>0.92868512110726642</v>
      </c>
      <c r="E316" s="210">
        <v>0.35721107266435986</v>
      </c>
      <c r="F316" s="38">
        <v>0.3664913494809689</v>
      </c>
      <c r="G316" s="38">
        <v>0.4</v>
      </c>
    </row>
    <row r="317" spans="1:7" ht="15.75" thickBot="1">
      <c r="A317" s="156" t="s">
        <v>51</v>
      </c>
      <c r="B317" s="211">
        <v>3.83</v>
      </c>
      <c r="C317" s="30">
        <f t="shared" si="4"/>
        <v>2.89</v>
      </c>
      <c r="D317" s="210">
        <v>0.9461879895561357</v>
      </c>
      <c r="E317" s="210">
        <v>0.36771279373368149</v>
      </c>
      <c r="F317" s="38">
        <v>0.37471540469973896</v>
      </c>
      <c r="G317" s="38">
        <v>0.4</v>
      </c>
    </row>
    <row r="318" spans="1:7" ht="15.75" thickBot="1">
      <c r="A318" s="156" t="s">
        <v>52</v>
      </c>
      <c r="B318" s="211">
        <v>7.23</v>
      </c>
      <c r="C318" s="30">
        <f t="shared" si="4"/>
        <v>3.83</v>
      </c>
      <c r="D318" s="210">
        <v>0.97149377593360997</v>
      </c>
      <c r="E318" s="210">
        <v>0.38289626556016598</v>
      </c>
      <c r="F318" s="38">
        <v>0.38660580912863068</v>
      </c>
      <c r="G318" s="38">
        <v>0.4</v>
      </c>
    </row>
    <row r="319" spans="1:7" ht="15.75" thickBot="1">
      <c r="A319" s="156" t="s">
        <v>53</v>
      </c>
      <c r="B319" s="211">
        <v>21.65</v>
      </c>
      <c r="C319" s="30">
        <f>B318</f>
        <v>7.23</v>
      </c>
      <c r="D319" s="210">
        <v>0.99048036951501162</v>
      </c>
      <c r="E319" s="210">
        <v>0.39428822170900701</v>
      </c>
      <c r="F319" s="38">
        <v>0.3955270207852194</v>
      </c>
      <c r="G319" s="38">
        <v>0.4</v>
      </c>
    </row>
    <row r="320" spans="1:7" ht="15.75" thickBot="1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48.75" thickBot="1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48.75" thickBot="1">
      <c r="A323" s="5" t="s">
        <v>56</v>
      </c>
      <c r="B323" s="4">
        <v>2.39</v>
      </c>
      <c r="D323" s="1"/>
      <c r="E323" s="1"/>
      <c r="F323" s="37"/>
      <c r="G323" s="37"/>
    </row>
    <row r="324" spans="1:7" ht="85.5" thickBot="1">
      <c r="A324" s="6" t="s">
        <v>57</v>
      </c>
      <c r="B324" s="29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>
      <c r="A327" s="16" t="s">
        <v>64</v>
      </c>
      <c r="B327" s="17">
        <f>AVERAGE(B275:B314)</f>
        <v>0.34350000000000003</v>
      </c>
    </row>
    <row r="328" spans="1:7">
      <c r="A328" s="16" t="s">
        <v>65</v>
      </c>
      <c r="B328" s="18">
        <f>AVERAGE(B280:B309)</f>
        <v>0.26900000000000002</v>
      </c>
    </row>
    <row r="329" spans="1:7">
      <c r="A329" s="16" t="s">
        <v>66</v>
      </c>
      <c r="B329" s="18">
        <f>AVERAGE(B286:B304)</f>
        <v>0.25421052631578944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29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1">
    <tabColor rgb="FF92D050"/>
  </sheetPr>
  <dimension ref="A1:J464"/>
  <sheetViews>
    <sheetView topLeftCell="A466" workbookViewId="0">
      <selection activeCell="O401" sqref="O401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/>
    </row>
    <row r="2" spans="1:7" ht="23.25" customHeight="1" thickBot="1">
      <c r="A2" s="494" t="s">
        <v>0</v>
      </c>
      <c r="B2" s="497" t="s">
        <v>1</v>
      </c>
      <c r="C2" s="498"/>
      <c r="D2" s="499"/>
      <c r="F2" s="19"/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>
      <c r="A13" s="29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>
      <c r="A14" s="29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>
      <c r="A15" s="29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>
      <c r="A16" s="29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>
      <c r="A17" s="29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>
      <c r="A18" s="29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>
      <c r="A19" s="29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>
      <c r="A20" s="29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>
      <c r="A21" s="29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>
      <c r="A22" s="29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>
      <c r="A23" s="29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>
      <c r="A24" s="29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>
      <c r="A25" s="29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>
      <c r="A26" s="29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>
      <c r="A27" s="29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>
      <c r="A28" s="29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>
      <c r="A29" s="29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>
      <c r="A30" s="29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>
      <c r="A31" s="29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>
      <c r="A32" s="29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>
      <c r="A33" s="29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>
      <c r="A34" s="29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>
      <c r="A35" s="29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>
      <c r="A36" s="29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>
      <c r="A37" s="29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>
      <c r="A38" s="29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>
      <c r="A39" s="29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>
      <c r="A40" s="29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>
      <c r="A41" s="29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>
      <c r="A42" s="29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>
      <c r="A43" s="29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>
      <c r="A44" s="29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>
      <c r="A45" s="29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>
      <c r="A46" s="29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>
      <c r="A47" s="29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>
      <c r="A48" s="29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>
      <c r="A49" s="29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>
      <c r="A50" s="29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>
      <c r="A51" s="29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>
      <c r="A52" s="29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>
      <c r="A53" s="29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>
      <c r="A54" s="29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>
      <c r="A55" s="29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>
      <c r="A56" s="29" t="s">
        <v>53</v>
      </c>
      <c r="B56" s="31" t="s">
        <v>132</v>
      </c>
      <c r="C56" s="30">
        <f t="shared" si="0"/>
        <v>820</v>
      </c>
      <c r="D56" s="11">
        <v>49.1</v>
      </c>
      <c r="E56" s="11"/>
      <c r="F56" s="39"/>
      <c r="G56" s="39"/>
    </row>
    <row r="57" spans="1:10">
      <c r="A57" s="29"/>
      <c r="B57" s="261">
        <v>86.35</v>
      </c>
      <c r="C57" s="31"/>
      <c r="D57" s="11"/>
      <c r="E57" s="11">
        <v>68.545000000000002</v>
      </c>
      <c r="F57" s="39">
        <v>63.756666666666675</v>
      </c>
      <c r="G57" s="39">
        <v>10</v>
      </c>
    </row>
    <row r="58" spans="1:10">
      <c r="A58" s="29"/>
      <c r="B58" s="261">
        <v>51.809999999999995</v>
      </c>
      <c r="C58" s="31"/>
      <c r="D58" s="11"/>
      <c r="E58" s="11">
        <v>41.127000000000002</v>
      </c>
      <c r="F58" s="39">
        <v>38.254000000000005</v>
      </c>
      <c r="G58" s="39">
        <v>6</v>
      </c>
    </row>
    <row r="59" spans="1:10" ht="48">
      <c r="A59" s="33" t="s">
        <v>56</v>
      </c>
      <c r="B59" s="203">
        <v>86.35</v>
      </c>
      <c r="C59" s="31"/>
      <c r="D59" s="11"/>
      <c r="E59" s="159">
        <f>B63</f>
        <v>68.545000000000002</v>
      </c>
      <c r="F59" s="41">
        <f>B64</f>
        <v>63.756666666666675</v>
      </c>
      <c r="G59" s="42"/>
      <c r="I59" s="31"/>
      <c r="J59" s="31"/>
    </row>
    <row r="60" spans="1:10" ht="84.75">
      <c r="A60" s="35" t="s">
        <v>57</v>
      </c>
      <c r="B60" s="11">
        <f>B59*0.6</f>
        <v>51.809999999999995</v>
      </c>
      <c r="C60" s="29"/>
      <c r="D60" s="11"/>
      <c r="E60" s="159">
        <f>0.6*E59</f>
        <v>41.127000000000002</v>
      </c>
      <c r="F60" s="39">
        <f>0.6*F59</f>
        <v>38.254000000000005</v>
      </c>
      <c r="G60" s="39"/>
      <c r="I60" s="29"/>
    </row>
    <row r="61" spans="1:10">
      <c r="A61" s="258"/>
      <c r="B61" s="254"/>
      <c r="D61" s="254"/>
      <c r="E61" s="259"/>
      <c r="F61" s="260"/>
      <c r="G61" s="260"/>
      <c r="I61" s="256"/>
    </row>
    <row r="62" spans="1:10" ht="48.75" thickBot="1">
      <c r="A62" s="5" t="s">
        <v>56</v>
      </c>
      <c r="B62">
        <f>J59</f>
        <v>0</v>
      </c>
    </row>
    <row r="63" spans="1:10">
      <c r="A63" s="16" t="s">
        <v>64</v>
      </c>
      <c r="B63" s="17">
        <f>AVERAGE(B11:B50)</f>
        <v>68.545000000000002</v>
      </c>
      <c r="C63" s="17"/>
    </row>
    <row r="64" spans="1:10">
      <c r="A64" s="16" t="s">
        <v>65</v>
      </c>
      <c r="B64" s="18">
        <f>AVERAGE(B16:B45)</f>
        <v>63.756666666666675</v>
      </c>
      <c r="C64" s="18"/>
    </row>
    <row r="65" spans="1:7">
      <c r="A65" s="16" t="s">
        <v>66</v>
      </c>
      <c r="B65" s="18">
        <f>AVERAGE(B22:B40)</f>
        <v>61.626315789473686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15.1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>
      <c r="A80" s="29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>
      <c r="A81" s="29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>
      <c r="A82" s="29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>
      <c r="A83" s="29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>
      <c r="A84" s="29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>
      <c r="A85" s="29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>
      <c r="A86" s="29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>
      <c r="A87" s="29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>
      <c r="A88" s="29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>
      <c r="A89" s="29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>
      <c r="A90" s="29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>
      <c r="A91" s="29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>
      <c r="A92" s="29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>
      <c r="A93" s="29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>
      <c r="A94" s="29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>
      <c r="A95" s="29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>
      <c r="A96" s="29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>
      <c r="A97" s="29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>
      <c r="A98" s="29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>
      <c r="A99" s="29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>
      <c r="A100" s="29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>
      <c r="A101" s="29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>
      <c r="A102" s="29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>
      <c r="A103" s="29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>
      <c r="A104" s="29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>
      <c r="A105" s="29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>
      <c r="A106" s="29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>
      <c r="A107" s="29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>
      <c r="A108" s="29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>
      <c r="A109" s="29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>
      <c r="A110" s="29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>
      <c r="A111" s="29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>
      <c r="A112" s="29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>
      <c r="A113" s="29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>
      <c r="A114" s="29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>
      <c r="A115" s="29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>
      <c r="A116" s="29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>
      <c r="A117" s="29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>
      <c r="A118" s="29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>
      <c r="A119" s="29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>
      <c r="A120" s="29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>
      <c r="A121" s="29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>
      <c r="A122" s="29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>
      <c r="A123" s="29" t="s">
        <v>53</v>
      </c>
      <c r="B123" s="29" t="s">
        <v>131</v>
      </c>
      <c r="C123" s="30">
        <f t="shared" si="1"/>
        <v>375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7.8589471929244342E-2</v>
      </c>
      <c r="F124" s="40">
        <v>8.4573571818175597E-2</v>
      </c>
      <c r="G124" s="40">
        <v>0.13621597253406997</v>
      </c>
    </row>
    <row r="125" spans="1:7" ht="48">
      <c r="A125" s="33" t="s">
        <v>55</v>
      </c>
      <c r="B125" s="29">
        <v>33.799999999999997</v>
      </c>
      <c r="C125" s="29"/>
      <c r="D125" s="11"/>
      <c r="E125" s="34">
        <v>48.589999999999996</v>
      </c>
      <c r="F125" s="41">
        <v>46.580000000000005</v>
      </c>
      <c r="G125" s="42">
        <v>33.799999999999997</v>
      </c>
    </row>
    <row r="126" spans="1:7" ht="48">
      <c r="A126" s="33" t="s">
        <v>56</v>
      </c>
      <c r="B126" s="29">
        <v>55.35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33.21</v>
      </c>
      <c r="C127" s="29"/>
      <c r="D127" s="11"/>
      <c r="E127" s="11">
        <v>29.153999999999996</v>
      </c>
      <c r="F127" s="39">
        <v>27.948000000000004</v>
      </c>
      <c r="G127" s="39">
        <v>20.279999999999998</v>
      </c>
    </row>
    <row r="129" spans="1:7" ht="48.75" thickBot="1">
      <c r="A129" s="5" t="s">
        <v>56</v>
      </c>
      <c r="B129">
        <f>B126</f>
        <v>55.35</v>
      </c>
    </row>
    <row r="130" spans="1:7">
      <c r="A130" s="16" t="s">
        <v>64</v>
      </c>
      <c r="B130" s="17">
        <f>AVERAGE(B78:B117)</f>
        <v>48.589999999999996</v>
      </c>
      <c r="C130" s="17"/>
    </row>
    <row r="131" spans="1:7">
      <c r="A131" s="16" t="s">
        <v>65</v>
      </c>
      <c r="B131" s="18">
        <f>AVERAGE(B83:B112)</f>
        <v>46.580000000000005</v>
      </c>
      <c r="C131" s="18"/>
    </row>
    <row r="132" spans="1:7">
      <c r="A132" s="16" t="s">
        <v>66</v>
      </c>
      <c r="B132" s="18">
        <f>AVERAGE(B89:B107)</f>
        <v>46.115789473684217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0.01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5.75" thickBot="1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5.75" thickBot="1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5.75" thickBot="1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5.75" thickBot="1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5.75" thickBot="1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5.75" thickBot="1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5.75" thickBot="1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5.75" thickBot="1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5.75" thickBot="1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5.75" thickBot="1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5.75" thickBot="1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5.75" thickBot="1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5.75" thickBot="1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5.75" thickBot="1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5.75" thickBot="1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5.75" thickBot="1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5.75" thickBot="1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5.75" thickBot="1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5.75" thickBot="1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5.75" thickBot="1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5.75" thickBot="1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5.75" thickBot="1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5.75" thickBot="1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5.75" thickBot="1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48.75" thickBot="1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48.75" thickBot="1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29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>
      <c r="A195" s="16" t="s">
        <v>64</v>
      </c>
      <c r="B195" s="17">
        <f>AVERAGE(B143:B182)</f>
        <v>4.3232499999999998</v>
      </c>
      <c r="C195" s="17"/>
    </row>
    <row r="196" spans="1:7">
      <c r="A196" s="16" t="s">
        <v>65</v>
      </c>
      <c r="B196" s="18">
        <f>AVERAGE(B148:B177)</f>
        <v>3.2460000000000004</v>
      </c>
      <c r="C196" s="18"/>
    </row>
    <row r="197" spans="1:7">
      <c r="A197" s="16" t="s">
        <v>66</v>
      </c>
      <c r="B197" s="18">
        <f>AVERAGE(B154:B172)</f>
        <v>2.5442105263157897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204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204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204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204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204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204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204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204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204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204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204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204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204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204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204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204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204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204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204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204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204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204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204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>
      <c r="A228" s="29" t="s">
        <v>28</v>
      </c>
      <c r="B228" s="204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>
      <c r="A229" s="29" t="s">
        <v>29</v>
      </c>
      <c r="B229" s="204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>
      <c r="A230" s="29" t="s">
        <v>30</v>
      </c>
      <c r="B230" s="204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>
      <c r="A231" s="29" t="s">
        <v>31</v>
      </c>
      <c r="B231" s="204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>
      <c r="A232" s="29" t="s">
        <v>32</v>
      </c>
      <c r="B232" s="204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>
      <c r="A233" s="29" t="s">
        <v>33</v>
      </c>
      <c r="B233" s="204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>
      <c r="A234" s="29" t="s">
        <v>34</v>
      </c>
      <c r="B234" s="204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>
      <c r="A235" s="29" t="s">
        <v>35</v>
      </c>
      <c r="B235" s="204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>
      <c r="A236" s="29" t="s">
        <v>36</v>
      </c>
      <c r="B236" s="204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>
      <c r="A237" s="29" t="s">
        <v>37</v>
      </c>
      <c r="B237" s="204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>
      <c r="A238" s="29" t="s">
        <v>38</v>
      </c>
      <c r="B238" s="204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>
      <c r="A239" s="29" t="s">
        <v>39</v>
      </c>
      <c r="B239" s="204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>
      <c r="A240" s="29" t="s">
        <v>40</v>
      </c>
      <c r="B240" s="204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>
      <c r="A241" s="29" t="s">
        <v>41</v>
      </c>
      <c r="B241" s="204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>
      <c r="A242" s="29" t="s">
        <v>42</v>
      </c>
      <c r="B242" s="204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>
      <c r="A243" s="29" t="s">
        <v>43</v>
      </c>
      <c r="B243" s="204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>
      <c r="A244" s="29" t="s">
        <v>44</v>
      </c>
      <c r="B244" s="204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>
      <c r="A245" s="29" t="s">
        <v>45</v>
      </c>
      <c r="B245" s="204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>
      <c r="A246" s="29" t="s">
        <v>46</v>
      </c>
      <c r="B246" s="204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>
      <c r="A247" s="29" t="s">
        <v>47</v>
      </c>
      <c r="B247" s="204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>
      <c r="A248" s="29" t="s">
        <v>48</v>
      </c>
      <c r="B248" s="204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>
      <c r="A249" s="29" t="s">
        <v>49</v>
      </c>
      <c r="B249" s="204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>
      <c r="A250" s="29" t="s">
        <v>50</v>
      </c>
      <c r="B250" s="204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>
      <c r="A251" s="29" t="s">
        <v>51</v>
      </c>
      <c r="B251" s="204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>
      <c r="A252" s="29" t="s">
        <v>52</v>
      </c>
      <c r="B252" s="204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>
      <c r="A253" s="29" t="s">
        <v>53</v>
      </c>
      <c r="B253" s="204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>
      <c r="A254" s="29" t="s">
        <v>53</v>
      </c>
      <c r="B254" s="29" t="s">
        <v>134</v>
      </c>
      <c r="C254" s="30">
        <f t="shared" si="3"/>
        <v>60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48">
      <c r="A256" s="33" t="s">
        <v>55</v>
      </c>
      <c r="B256" s="29">
        <v>8.4</v>
      </c>
      <c r="C256" s="29"/>
      <c r="D256" s="58"/>
      <c r="E256" s="34">
        <v>7.4127999999999998</v>
      </c>
      <c r="F256" s="41">
        <v>5.7201000000000004</v>
      </c>
      <c r="G256" s="42">
        <v>8.4</v>
      </c>
    </row>
    <row r="257" spans="1:7" ht="48">
      <c r="A257" s="33" t="s">
        <v>56</v>
      </c>
      <c r="B257" s="29">
        <v>20.5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12.299999999999999</v>
      </c>
      <c r="C258" s="29"/>
      <c r="D258" s="11"/>
      <c r="E258" s="11">
        <v>4.4476800000000001</v>
      </c>
      <c r="F258" s="39">
        <v>3.4320600000000003</v>
      </c>
      <c r="G258" s="39">
        <v>5.04</v>
      </c>
    </row>
    <row r="261" spans="1:7">
      <c r="A261" s="16" t="s">
        <v>64</v>
      </c>
      <c r="B261" s="17">
        <f>AVERAGE(B209:B248)</f>
        <v>7.4127999999999998</v>
      </c>
      <c r="C261" s="17"/>
    </row>
    <row r="262" spans="1:7">
      <c r="A262" s="16" t="s">
        <v>65</v>
      </c>
      <c r="B262" s="18">
        <f>AVERAGE(B214:B243)</f>
        <v>5.7201000000000004</v>
      </c>
      <c r="C262" s="18"/>
    </row>
    <row r="263" spans="1:7">
      <c r="A263" s="16" t="s">
        <v>66</v>
      </c>
      <c r="B263" s="18">
        <f>AVERAGE(B220:B238)</f>
        <v>4.7746315789473677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29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29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3E7FF"/>
  </sheetPr>
  <dimension ref="A1:AA34"/>
  <sheetViews>
    <sheetView tabSelected="1" topLeftCell="A2" zoomScale="85" zoomScaleNormal="85" workbookViewId="0">
      <selection activeCell="C16" sqref="C16"/>
    </sheetView>
  </sheetViews>
  <sheetFormatPr defaultColWidth="0" defaultRowHeight="14.25" zeroHeight="1"/>
  <cols>
    <col min="1" max="1" width="2.42578125" style="318" customWidth="1"/>
    <col min="2" max="2" width="32.140625" style="318" customWidth="1"/>
    <col min="3" max="3" width="42.42578125" style="318" customWidth="1"/>
    <col min="4" max="4" width="51.85546875" style="318" customWidth="1"/>
    <col min="5" max="5" width="16.42578125" style="358" customWidth="1"/>
    <col min="6" max="6" width="51.140625" style="318" customWidth="1"/>
    <col min="7" max="8" width="9.140625" style="318" hidden="1" customWidth="1"/>
    <col min="9" max="27" width="0" style="318" hidden="1" customWidth="1"/>
    <col min="28" max="16384" width="9.140625" style="318" hidden="1"/>
  </cols>
  <sheetData>
    <row r="1" spans="1:26" s="414" customFormat="1" ht="30" customHeight="1">
      <c r="A1" s="406" t="s">
        <v>914</v>
      </c>
      <c r="B1" s="408"/>
      <c r="C1" s="409"/>
      <c r="D1" s="410" t="s">
        <v>872</v>
      </c>
      <c r="E1" s="411"/>
      <c r="F1" s="409"/>
      <c r="G1" s="412"/>
      <c r="H1" s="412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</row>
    <row r="2" spans="1:26" s="414" customFormat="1" ht="20.100000000000001" customHeight="1">
      <c r="A2" s="373"/>
      <c r="B2" s="373"/>
      <c r="C2" s="380"/>
      <c r="D2" s="373" t="s">
        <v>1016</v>
      </c>
      <c r="E2" s="415"/>
      <c r="F2" s="373"/>
      <c r="G2" s="373"/>
      <c r="H2" s="373"/>
    </row>
    <row r="3" spans="1:26">
      <c r="A3" s="319"/>
      <c r="B3" s="319"/>
      <c r="C3" s="319"/>
      <c r="D3" s="319"/>
      <c r="E3" s="329"/>
      <c r="F3" s="319"/>
      <c r="G3" s="319"/>
      <c r="H3" s="319"/>
    </row>
    <row r="4" spans="1:26" s="416" customFormat="1" ht="63.95" customHeight="1">
      <c r="A4" s="380"/>
      <c r="B4" s="330" t="s">
        <v>167</v>
      </c>
      <c r="C4" s="331" t="s">
        <v>166</v>
      </c>
      <c r="D4" s="330" t="s">
        <v>777</v>
      </c>
      <c r="E4" s="419" t="s">
        <v>953</v>
      </c>
      <c r="F4" s="330" t="s">
        <v>839</v>
      </c>
      <c r="G4" s="380"/>
      <c r="H4" s="380"/>
    </row>
    <row r="5" spans="1:26">
      <c r="A5" s="319"/>
      <c r="B5" s="334" t="s">
        <v>927</v>
      </c>
      <c r="C5" s="340">
        <v>2022</v>
      </c>
      <c r="D5" s="335" t="s">
        <v>929</v>
      </c>
      <c r="E5" s="332"/>
      <c r="F5" s="333"/>
      <c r="G5" s="319">
        <f>IF(C5="",0,1)</f>
        <v>1</v>
      </c>
      <c r="H5" s="319"/>
    </row>
    <row r="6" spans="1:26" ht="89.25">
      <c r="A6" s="319"/>
      <c r="B6" s="334" t="s">
        <v>820</v>
      </c>
      <c r="C6" s="336" t="s">
        <v>802</v>
      </c>
      <c r="D6" s="335" t="s">
        <v>972</v>
      </c>
      <c r="E6" s="337" t="s">
        <v>950</v>
      </c>
      <c r="F6" s="338" t="s">
        <v>840</v>
      </c>
      <c r="G6" s="339">
        <f>IF(C6="Пожалуйста, выберите…",0,1)</f>
        <v>1</v>
      </c>
      <c r="H6" s="339"/>
    </row>
    <row r="7" spans="1:26" ht="25.5">
      <c r="A7" s="319"/>
      <c r="B7" s="334" t="s">
        <v>165</v>
      </c>
      <c r="C7" s="340" t="s">
        <v>866</v>
      </c>
      <c r="D7" s="335" t="s">
        <v>908</v>
      </c>
      <c r="E7" s="337" t="s">
        <v>951</v>
      </c>
      <c r="F7" s="338" t="s">
        <v>840</v>
      </c>
      <c r="G7" s="339">
        <f>IF(C7="Пожалуйста, выберите…",0,1)</f>
        <v>1</v>
      </c>
      <c r="H7" s="339"/>
    </row>
    <row r="8" spans="1:26" ht="25.5">
      <c r="A8" s="319"/>
      <c r="B8" s="334" t="s">
        <v>910</v>
      </c>
      <c r="C8" s="340">
        <v>2007</v>
      </c>
      <c r="D8" s="335" t="s">
        <v>909</v>
      </c>
      <c r="E8" s="337" t="s">
        <v>952</v>
      </c>
      <c r="F8" s="338" t="s">
        <v>840</v>
      </c>
      <c r="G8" s="339">
        <f t="shared" ref="G8:G16" si="0">IF(C8="",0,1)</f>
        <v>1</v>
      </c>
      <c r="H8" s="339"/>
    </row>
    <row r="9" spans="1:26" ht="127.5">
      <c r="A9" s="319"/>
      <c r="B9" s="334" t="s">
        <v>949</v>
      </c>
      <c r="C9" s="340" t="s">
        <v>162</v>
      </c>
      <c r="D9" s="335" t="s">
        <v>1025</v>
      </c>
      <c r="E9" s="337"/>
      <c r="F9" s="338" t="s">
        <v>69</v>
      </c>
      <c r="G9" s="339">
        <f t="shared" si="0"/>
        <v>1</v>
      </c>
      <c r="H9" s="339"/>
    </row>
    <row r="10" spans="1:26" ht="25.5">
      <c r="A10" s="319"/>
      <c r="B10" s="334" t="s">
        <v>911</v>
      </c>
      <c r="C10" s="340">
        <v>1</v>
      </c>
      <c r="D10" s="335" t="s">
        <v>912</v>
      </c>
      <c r="E10" s="337" t="s">
        <v>954</v>
      </c>
      <c r="F10" s="338" t="s">
        <v>840</v>
      </c>
      <c r="G10" s="339">
        <f t="shared" si="0"/>
        <v>1</v>
      </c>
      <c r="H10" s="339"/>
    </row>
    <row r="11" spans="1:26" ht="25.5">
      <c r="A11" s="319"/>
      <c r="B11" s="334" t="s">
        <v>956</v>
      </c>
      <c r="C11" s="340">
        <v>278.7</v>
      </c>
      <c r="D11" s="335" t="s">
        <v>1000</v>
      </c>
      <c r="E11" s="337" t="s">
        <v>989</v>
      </c>
      <c r="F11" s="338" t="s">
        <v>840</v>
      </c>
      <c r="G11" s="339">
        <f t="shared" si="0"/>
        <v>1</v>
      </c>
      <c r="H11" s="339"/>
    </row>
    <row r="12" spans="1:26" ht="38.25">
      <c r="A12" s="319"/>
      <c r="B12" s="334" t="s">
        <v>1019</v>
      </c>
      <c r="C12" s="340">
        <v>278.7</v>
      </c>
      <c r="D12" s="335" t="s">
        <v>1021</v>
      </c>
      <c r="E12" s="337" t="s">
        <v>834</v>
      </c>
      <c r="F12" s="338"/>
      <c r="G12" s="339"/>
      <c r="H12" s="339"/>
    </row>
    <row r="13" spans="1:26" ht="63.75">
      <c r="A13" s="319"/>
      <c r="B13" s="334" t="s">
        <v>1020</v>
      </c>
      <c r="C13" s="340">
        <v>0</v>
      </c>
      <c r="D13" s="335" t="s">
        <v>1023</v>
      </c>
      <c r="E13" s="337" t="s">
        <v>834</v>
      </c>
      <c r="F13" s="338"/>
      <c r="G13" s="339"/>
      <c r="H13" s="339"/>
    </row>
    <row r="14" spans="1:26" ht="38.25">
      <c r="A14" s="319"/>
      <c r="B14" s="334" t="s">
        <v>1017</v>
      </c>
      <c r="C14" s="340">
        <v>0</v>
      </c>
      <c r="D14" s="335" t="s">
        <v>1022</v>
      </c>
      <c r="E14" s="337" t="s">
        <v>834</v>
      </c>
      <c r="F14" s="338"/>
      <c r="G14" s="339"/>
      <c r="H14" s="339"/>
    </row>
    <row r="15" spans="1:26" ht="25.5">
      <c r="A15" s="319"/>
      <c r="B15" s="334" t="s">
        <v>1018</v>
      </c>
      <c r="C15" s="428">
        <f>C12+C13*C14/365</f>
        <v>278.7</v>
      </c>
      <c r="D15" s="335" t="s">
        <v>947</v>
      </c>
      <c r="E15" s="337" t="s">
        <v>834</v>
      </c>
      <c r="F15" s="338"/>
      <c r="G15" s="339">
        <f t="shared" si="0"/>
        <v>1</v>
      </c>
      <c r="H15" s="339"/>
    </row>
    <row r="16" spans="1:26" ht="38.25">
      <c r="A16" s="319"/>
      <c r="B16" s="334" t="s">
        <v>816</v>
      </c>
      <c r="C16" s="340">
        <v>10</v>
      </c>
      <c r="D16" s="335" t="s">
        <v>948</v>
      </c>
      <c r="E16" s="337" t="s">
        <v>955</v>
      </c>
      <c r="F16" s="338" t="s">
        <v>840</v>
      </c>
      <c r="G16" s="339">
        <f t="shared" si="0"/>
        <v>1</v>
      </c>
      <c r="H16" s="339"/>
    </row>
    <row r="17" spans="1:10" ht="25.5">
      <c r="A17" s="319"/>
      <c r="B17" s="334" t="s">
        <v>992</v>
      </c>
      <c r="C17" s="341">
        <f>IFERROR(VLOOKUP(C6,'Экспресс потенциал'!B6:O27,14,0),"")</f>
        <v>20</v>
      </c>
      <c r="D17" s="335" t="s">
        <v>913</v>
      </c>
      <c r="E17" s="337" t="s">
        <v>834</v>
      </c>
      <c r="F17" s="438" t="s">
        <v>69</v>
      </c>
      <c r="G17" s="438"/>
      <c r="H17" s="438"/>
    </row>
    <row r="18" spans="1:10" ht="63.75">
      <c r="A18" s="319"/>
      <c r="B18" s="334" t="s">
        <v>999</v>
      </c>
      <c r="C18" s="342" t="s">
        <v>833</v>
      </c>
      <c r="D18" s="335" t="s">
        <v>928</v>
      </c>
      <c r="E18" s="337" t="s">
        <v>834</v>
      </c>
      <c r="F18" s="438" t="s">
        <v>69</v>
      </c>
      <c r="G18" s="438"/>
      <c r="H18" s="438"/>
    </row>
    <row r="19" spans="1:10" ht="26.25" hidden="1" customHeight="1">
      <c r="A19" s="319"/>
      <c r="B19" s="334" t="s">
        <v>882</v>
      </c>
      <c r="C19" s="343">
        <f>IFERROR(VLOOKUP(C7,Климатология!B6:F94,IF('1.Общие данные по зданию'!C17=18,2,IF('1.Общие данные по зданию'!C17=20,3,IF('1.Общие данные по зданию'!C17=21,4,5))),0),"")</f>
        <v>6673</v>
      </c>
      <c r="D19" s="335" t="s">
        <v>870</v>
      </c>
      <c r="E19" s="337"/>
      <c r="F19" s="344"/>
      <c r="G19" s="339"/>
      <c r="H19" s="339"/>
    </row>
    <row r="20" spans="1:10" s="345" customFormat="1" ht="17.25" customHeight="1">
      <c r="B20" s="346" t="s">
        <v>919</v>
      </c>
      <c r="C20" s="342" t="s">
        <v>834</v>
      </c>
      <c r="D20" s="335" t="s">
        <v>928</v>
      </c>
      <c r="E20" s="337" t="s">
        <v>834</v>
      </c>
      <c r="F20" s="438" t="s">
        <v>69</v>
      </c>
      <c r="G20" s="438"/>
      <c r="H20" s="438"/>
      <c r="I20" s="319"/>
      <c r="J20" s="319"/>
    </row>
    <row r="21" spans="1:10" s="345" customFormat="1" ht="25.5">
      <c r="B21" s="346" t="s">
        <v>1012</v>
      </c>
      <c r="C21" s="347"/>
      <c r="D21" s="426" t="s">
        <v>1014</v>
      </c>
      <c r="E21" s="337" t="s">
        <v>834</v>
      </c>
      <c r="F21" s="438" t="s">
        <v>69</v>
      </c>
      <c r="G21" s="438"/>
      <c r="H21" s="438"/>
      <c r="I21" s="319"/>
      <c r="J21" s="319"/>
    </row>
    <row r="22" spans="1:10" s="345" customFormat="1" ht="47.1" customHeight="1">
      <c r="B22" s="346" t="s">
        <v>1013</v>
      </c>
      <c r="C22" s="348"/>
      <c r="D22" s="382" t="s">
        <v>1015</v>
      </c>
      <c r="E22" s="337" t="s">
        <v>834</v>
      </c>
      <c r="F22" s="438" t="s">
        <v>69</v>
      </c>
      <c r="G22" s="438"/>
      <c r="H22" s="438"/>
      <c r="I22" s="319"/>
      <c r="J22" s="319"/>
    </row>
    <row r="23" spans="1:10">
      <c r="A23" s="319"/>
      <c r="B23" s="319"/>
      <c r="C23" s="319"/>
      <c r="D23" s="349" t="s">
        <v>873</v>
      </c>
      <c r="E23" s="329"/>
      <c r="F23" s="319"/>
      <c r="G23" s="319"/>
      <c r="H23" s="319"/>
    </row>
    <row r="24" spans="1:10" ht="15">
      <c r="A24" s="319"/>
      <c r="B24" s="319"/>
      <c r="C24" s="350" t="s">
        <v>815</v>
      </c>
      <c r="D24" s="351"/>
      <c r="E24" s="329"/>
      <c r="F24" s="319"/>
      <c r="G24" s="319"/>
      <c r="H24" s="319"/>
    </row>
    <row r="25" spans="1:10">
      <c r="A25" s="319"/>
      <c r="B25" s="319"/>
      <c r="C25" s="352" t="s">
        <v>874</v>
      </c>
      <c r="D25" s="353"/>
      <c r="E25" s="329"/>
      <c r="F25" s="319"/>
      <c r="G25" s="319"/>
      <c r="H25" s="319"/>
    </row>
    <row r="26" spans="1:10">
      <c r="A26" s="319"/>
      <c r="B26" s="319"/>
      <c r="C26" s="352" t="s">
        <v>875</v>
      </c>
      <c r="D26" s="353"/>
      <c r="E26" s="329"/>
      <c r="F26" s="319"/>
      <c r="G26" s="319"/>
      <c r="H26" s="319"/>
    </row>
    <row r="27" spans="1:10">
      <c r="A27" s="319"/>
      <c r="B27" s="319"/>
      <c r="C27" s="352" t="s">
        <v>876</v>
      </c>
      <c r="D27" s="353"/>
      <c r="E27" s="329"/>
      <c r="F27" s="319"/>
      <c r="G27" s="319"/>
      <c r="H27" s="319"/>
    </row>
    <row r="28" spans="1:10">
      <c r="A28" s="319"/>
      <c r="B28" s="319"/>
      <c r="C28" s="352" t="s">
        <v>877</v>
      </c>
      <c r="D28" s="353"/>
      <c r="E28" s="329"/>
      <c r="F28" s="319"/>
      <c r="G28" s="319"/>
      <c r="H28" s="319"/>
    </row>
    <row r="29" spans="1:10">
      <c r="A29" s="319"/>
      <c r="B29" s="319"/>
      <c r="C29" s="352" t="s">
        <v>878</v>
      </c>
      <c r="D29" s="353"/>
      <c r="E29" s="329"/>
      <c r="F29" s="319"/>
      <c r="G29" s="319"/>
      <c r="H29" s="319"/>
    </row>
    <row r="30" spans="1:10">
      <c r="A30" s="319"/>
      <c r="B30" s="319"/>
      <c r="C30" s="352" t="s">
        <v>879</v>
      </c>
      <c r="D30" s="353"/>
      <c r="E30" s="329"/>
      <c r="F30" s="319"/>
      <c r="G30" s="319"/>
      <c r="H30" s="319"/>
    </row>
    <row r="31" spans="1:10">
      <c r="A31" s="319"/>
      <c r="B31" s="319"/>
      <c r="C31" s="354" t="s">
        <v>880</v>
      </c>
      <c r="D31" s="355"/>
      <c r="E31" s="329"/>
      <c r="F31" s="319"/>
      <c r="G31" s="319"/>
      <c r="H31" s="319"/>
    </row>
    <row r="32" spans="1:10">
      <c r="A32" s="319"/>
      <c r="B32" s="319"/>
      <c r="C32" s="319"/>
      <c r="D32" s="319"/>
      <c r="E32" s="329"/>
      <c r="F32" s="319"/>
      <c r="G32" s="319"/>
      <c r="H32" s="319"/>
    </row>
    <row r="33" spans="1:8">
      <c r="A33" s="319"/>
      <c r="B33" s="356" t="s">
        <v>884</v>
      </c>
      <c r="C33" s="357" t="str">
        <f>IF(PRODUCT(G5:G19)=1,"Готово","Заполните данные")</f>
        <v>Готово</v>
      </c>
      <c r="D33" s="319"/>
      <c r="E33" s="329"/>
      <c r="F33" s="319"/>
      <c r="G33" s="319"/>
      <c r="H33" s="319"/>
    </row>
    <row r="34" spans="1:8">
      <c r="A34" s="319"/>
      <c r="B34" s="319"/>
      <c r="C34" s="319"/>
      <c r="D34" s="319"/>
      <c r="E34" s="329"/>
      <c r="F34" s="319"/>
      <c r="G34" s="319"/>
      <c r="H34" s="319"/>
    </row>
  </sheetData>
  <sheetProtection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 xr:uid="{00000000-0002-0000-0100-000000000000}">
      <formula1>Smeny</formula1>
    </dataValidation>
    <dataValidation type="list" allowBlank="1" showInputMessage="1" showErrorMessage="1" sqref="C7" xr:uid="{00000000-0002-0000-0100-000001000000}">
      <formula1>РегионыСписок</formula1>
    </dataValidation>
    <dataValidation type="list" allowBlank="1" showInputMessage="1" showErrorMessage="1" sqref="C6" xr:uid="{00000000-0002-0000-0100-000002000000}">
      <formula1>TipyExpress</formula1>
    </dataValidation>
    <dataValidation type="decimal" allowBlank="1" showInputMessage="1" showErrorMessage="1" sqref="C16" xr:uid="{00000000-0002-0000-0100-000003000000}">
      <formula1>0</formula1>
      <formula2>1000000</formula2>
    </dataValidation>
    <dataValidation type="whole" allowBlank="1" showInputMessage="1" showErrorMessage="1" sqref="C10" xr:uid="{00000000-0002-0000-0100-000004000000}">
      <formula1>1</formula1>
      <formula2>100</formula2>
    </dataValidation>
    <dataValidation type="list" allowBlank="1" showInputMessage="1" showErrorMessage="1" sqref="C18 C20" xr:uid="{00000000-0002-0000-0100-000005000000}">
      <formula1>danet</formula1>
    </dataValidation>
    <dataValidation type="whole" allowBlank="1" showInputMessage="1" showErrorMessage="1" sqref="C8" xr:uid="{00000000-0002-0000-0100-000006000000}">
      <formula1>1700</formula1>
      <formula2>2020</formula2>
    </dataValidation>
    <dataValidation type="whole" allowBlank="1" showInputMessage="1" showErrorMessage="1" sqref="C21" xr:uid="{00000000-0002-0000-0100-000007000000}">
      <formula1>0</formula1>
      <formula2>365</formula2>
    </dataValidation>
    <dataValidation type="decimal" allowBlank="1" showInputMessage="1" showErrorMessage="1" sqref="C22" xr:uid="{00000000-0002-0000-0100-000008000000}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 xr:uid="{00000000-0002-0000-0100-000009000000}">
      <formula1>10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 xr:uid="{00000000-0002-0000-0100-00000A000000}">
      <formula1>-C12+1</formula1>
      <formula2>100000000</formula2>
    </dataValidation>
    <dataValidation type="decimal" allowBlank="1" showInputMessage="1" showErrorMessage="1" error="Число дней может быть от 0 до 365" sqref="C14" xr:uid="{00000000-0002-0000-0100-00000B000000}">
      <formula1>0</formula1>
      <formula2>365</formula2>
    </dataValidation>
    <dataValidation type="decimal" allowBlank="1" showInputMessage="1" showErrorMessage="1" sqref="C12" xr:uid="{00000000-0002-0000-0100-00000C000000}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 xr:uid="{00000000-0004-0000-0100-000000000000}"/>
    <hyperlink ref="C26" location="'5.УР ЭЭ'!A1" display="Определение УР электроэнергии" xr:uid="{00000000-0004-0000-0100-000001000000}"/>
    <hyperlink ref="C27" location="'3.УР горячей воды'!A1" display="Определение УР горячей воды" xr:uid="{00000000-0004-0000-0100-000002000000}"/>
    <hyperlink ref="C28" location="'4.УР холодной воды'!A1" display="Определение УР холодной воды" xr:uid="{00000000-0004-0000-0100-000003000000}"/>
    <hyperlink ref="C29" location="'6.УР природного газа на цели ПП'!A1" display="Определение УР природного газа" xr:uid="{00000000-0004-0000-0100-000004000000}"/>
    <hyperlink ref="C30" location="'7.УР топлива на отопл. и вент.'!A1" display="Определение УР твердого топлива" xr:uid="{00000000-0004-0000-0100-000005000000}"/>
    <hyperlink ref="C31" location="'8.УР моторного топлива'!A1" display="Определение УР моторного топлива" xr:uid="{00000000-0004-0000-0100-000006000000}"/>
    <hyperlink ref="D1" location="'0.Результаты расчета'!A1" display="Перейти к результатам расчета потенциала и ЦУС" xr:uid="{00000000-0004-0000-0100-000007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5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5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5.75" thickBot="1">
      <c r="A9" s="27" t="s">
        <v>60</v>
      </c>
      <c r="B9" s="25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5.75" thickBot="1">
      <c r="A10" s="27" t="s">
        <v>61</v>
      </c>
      <c r="B10" s="25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5.75" thickBot="1">
      <c r="A11" s="27" t="s">
        <v>62</v>
      </c>
      <c r="B11" s="25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5.75" thickBot="1">
      <c r="A12" s="27" t="s">
        <v>63</v>
      </c>
      <c r="B12" s="25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5.75" thickBot="1">
      <c r="A13" s="29" t="s">
        <v>11</v>
      </c>
      <c r="B13" s="25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5.75" thickBot="1">
      <c r="A14" s="29" t="s">
        <v>12</v>
      </c>
      <c r="B14" s="25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5.75" thickBot="1">
      <c r="A15" s="29" t="s">
        <v>13</v>
      </c>
      <c r="B15" s="25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5.75" thickBot="1">
      <c r="A16" s="29" t="s">
        <v>14</v>
      </c>
      <c r="B16" s="25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5.75" thickBot="1">
      <c r="A17" s="29" t="s">
        <v>15</v>
      </c>
      <c r="B17" s="25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5.75" thickBot="1">
      <c r="A18" s="29" t="s">
        <v>16</v>
      </c>
      <c r="B18" s="25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5.75" thickBot="1">
      <c r="A19" s="29" t="s">
        <v>17</v>
      </c>
      <c r="B19" s="25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5.75" thickBot="1">
      <c r="A20" s="29" t="s">
        <v>18</v>
      </c>
      <c r="B20" s="25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5.75" thickBot="1">
      <c r="A21" s="29" t="s">
        <v>19</v>
      </c>
      <c r="B21" s="25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5.75" thickBot="1">
      <c r="A22" s="29" t="s">
        <v>20</v>
      </c>
      <c r="B22" s="25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5.75" thickBot="1">
      <c r="A23" s="29" t="s">
        <v>21</v>
      </c>
      <c r="B23" s="25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5.75" thickBot="1">
      <c r="A24" s="29" t="s">
        <v>22</v>
      </c>
      <c r="B24" s="25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5.75" thickBot="1">
      <c r="A25" s="29" t="s">
        <v>23</v>
      </c>
      <c r="B25" s="25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5.75" thickBot="1">
      <c r="A26" s="29" t="s">
        <v>24</v>
      </c>
      <c r="B26" s="25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5.75" thickBot="1">
      <c r="A27" s="29" t="s">
        <v>25</v>
      </c>
      <c r="B27" s="25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5.75" thickBot="1">
      <c r="A28" s="29" t="s">
        <v>26</v>
      </c>
      <c r="B28" s="25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5.75" thickBot="1">
      <c r="A29" s="29" t="s">
        <v>27</v>
      </c>
      <c r="B29" s="25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5.75" thickBot="1">
      <c r="A30" s="29" t="s">
        <v>28</v>
      </c>
      <c r="B30" s="25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5.75" thickBot="1">
      <c r="A31" s="29" t="s">
        <v>29</v>
      </c>
      <c r="B31" s="25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5.75" thickBot="1">
      <c r="A32" s="29" t="s">
        <v>30</v>
      </c>
      <c r="B32" s="25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5.75" thickBot="1">
      <c r="A33" s="29" t="s">
        <v>31</v>
      </c>
      <c r="B33" s="25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5.75" thickBot="1">
      <c r="A34" s="29" t="s">
        <v>32</v>
      </c>
      <c r="B34" s="25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5.75" thickBot="1">
      <c r="A35" s="29" t="s">
        <v>33</v>
      </c>
      <c r="B35" s="25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5.75" thickBot="1">
      <c r="A36" s="29" t="s">
        <v>34</v>
      </c>
      <c r="B36" s="25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5.75" thickBot="1">
      <c r="A37" s="29" t="s">
        <v>35</v>
      </c>
      <c r="B37" s="25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5.75" thickBot="1">
      <c r="A38" s="29" t="s">
        <v>36</v>
      </c>
      <c r="B38" s="25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5.75" thickBot="1">
      <c r="A39" s="29" t="s">
        <v>37</v>
      </c>
      <c r="B39" s="25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5.75" thickBot="1">
      <c r="A40" s="29" t="s">
        <v>38</v>
      </c>
      <c r="B40" s="25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5.75" thickBot="1">
      <c r="A41" s="29" t="s">
        <v>39</v>
      </c>
      <c r="B41" s="25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5.75" thickBot="1">
      <c r="A42" s="29" t="s">
        <v>40</v>
      </c>
      <c r="B42" s="25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5.75" thickBot="1">
      <c r="A43" s="29" t="s">
        <v>41</v>
      </c>
      <c r="B43" s="25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5.75" thickBot="1">
      <c r="A44" s="29" t="s">
        <v>42</v>
      </c>
      <c r="B44" s="25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5.75" thickBot="1">
      <c r="A45" s="29" t="s">
        <v>43</v>
      </c>
      <c r="B45" s="25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5.75" thickBot="1">
      <c r="A46" s="29" t="s">
        <v>44</v>
      </c>
      <c r="B46" s="25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5.75" thickBot="1">
      <c r="A47" s="29" t="s">
        <v>45</v>
      </c>
      <c r="B47" s="25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5.75" thickBot="1">
      <c r="A48" s="29" t="s">
        <v>46</v>
      </c>
      <c r="B48" s="25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5.75" thickBot="1">
      <c r="A49" s="29" t="s">
        <v>47</v>
      </c>
      <c r="B49" s="25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5.75" thickBot="1">
      <c r="A50" s="29" t="s">
        <v>48</v>
      </c>
      <c r="B50" s="25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5.75" thickBot="1">
      <c r="A51" s="29" t="s">
        <v>49</v>
      </c>
      <c r="B51" s="25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5.75" thickBot="1">
      <c r="A52" s="29" t="s">
        <v>50</v>
      </c>
      <c r="B52" s="25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5.75" thickBot="1">
      <c r="A53" s="29" t="s">
        <v>51</v>
      </c>
      <c r="B53" s="25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5.75" thickBot="1">
      <c r="A54" s="29" t="s">
        <v>52</v>
      </c>
      <c r="B54" s="25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>
      <c r="A55" s="29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>
      <c r="A56" s="29" t="s">
        <v>53</v>
      </c>
      <c r="B56" s="31" t="s">
        <v>127</v>
      </c>
      <c r="C56" s="30">
        <f t="shared" si="0"/>
        <v>345</v>
      </c>
      <c r="D56" s="11">
        <v>49.1</v>
      </c>
      <c r="E56" s="11"/>
      <c r="F56" s="39"/>
      <c r="G56" s="39"/>
    </row>
    <row r="57" spans="1:8">
      <c r="A57" s="29"/>
      <c r="B57" s="31"/>
      <c r="C57" s="31"/>
      <c r="D57" s="11"/>
      <c r="E57" s="32">
        <v>8.1563191974406909E-2</v>
      </c>
      <c r="F57" s="40">
        <v>8.7578439482460232E-2</v>
      </c>
      <c r="G57" s="40">
        <v>0.19798068222509474</v>
      </c>
    </row>
    <row r="58" spans="1:8" ht="48.75" thickBot="1">
      <c r="A58" s="33" t="s">
        <v>55</v>
      </c>
      <c r="B58" s="200">
        <v>25</v>
      </c>
      <c r="C58" s="31"/>
      <c r="D58" s="11"/>
      <c r="E58" s="34">
        <v>54.51250000000001</v>
      </c>
      <c r="F58" s="41">
        <v>51.993333333333347</v>
      </c>
      <c r="G58" s="42">
        <v>25</v>
      </c>
    </row>
    <row r="59" spans="1:8" ht="48.75" thickBot="1">
      <c r="A59" s="33" t="s">
        <v>56</v>
      </c>
      <c r="B59" s="200">
        <v>61.2</v>
      </c>
      <c r="C59" s="31"/>
      <c r="D59" s="11"/>
      <c r="E59" s="11"/>
      <c r="F59" s="39"/>
      <c r="G59" s="39"/>
    </row>
    <row r="60" spans="1:8" ht="85.5" thickBot="1">
      <c r="A60" s="35" t="s">
        <v>57</v>
      </c>
      <c r="B60" s="4">
        <v>3.6720000000000002</v>
      </c>
      <c r="C60" s="29"/>
      <c r="D60" s="11"/>
      <c r="E60" s="11">
        <v>32.707500000000003</v>
      </c>
      <c r="F60" s="39">
        <v>31.196000000000005</v>
      </c>
      <c r="G60" s="39">
        <v>15</v>
      </c>
    </row>
    <row r="62" spans="1:8" ht="48.75" thickBot="1">
      <c r="A62" s="5" t="s">
        <v>56</v>
      </c>
      <c r="B62">
        <f>B59</f>
        <v>61.2</v>
      </c>
    </row>
    <row r="63" spans="1:8">
      <c r="A63" s="16" t="s">
        <v>64</v>
      </c>
      <c r="B63" s="17">
        <f>AVERAGE(B11:B50)</f>
        <v>54.51250000000001</v>
      </c>
      <c r="C63" s="17"/>
    </row>
    <row r="64" spans="1:8">
      <c r="A64" s="16" t="s">
        <v>65</v>
      </c>
      <c r="B64" s="18">
        <f>AVERAGE(B16:B45)</f>
        <v>51.993333333333347</v>
      </c>
      <c r="C64" s="18"/>
    </row>
    <row r="65" spans="1:7">
      <c r="A65" s="16" t="s">
        <v>66</v>
      </c>
      <c r="B65" s="18">
        <f>AVERAGE(B22:B40)</f>
        <v>51.542105263157886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2.4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5.75" thickBot="1">
      <c r="A74" s="27" t="s">
        <v>58</v>
      </c>
      <c r="B74" s="25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5.75" thickBot="1">
      <c r="A75" s="27" t="s">
        <v>59</v>
      </c>
      <c r="B75" s="25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5.75" thickBot="1">
      <c r="A76" s="27" t="s">
        <v>60</v>
      </c>
      <c r="B76" s="25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5.75" thickBot="1">
      <c r="A77" s="27" t="s">
        <v>61</v>
      </c>
      <c r="B77" s="25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5.75" thickBot="1">
      <c r="A78" s="27" t="s">
        <v>62</v>
      </c>
      <c r="B78" s="25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5.75" thickBot="1">
      <c r="A79" s="27" t="s">
        <v>63</v>
      </c>
      <c r="B79" s="25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5.75" thickBot="1">
      <c r="A80" s="29" t="s">
        <v>11</v>
      </c>
      <c r="B80" s="25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5.75" thickBot="1">
      <c r="A81" s="29" t="s">
        <v>12</v>
      </c>
      <c r="B81" s="25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5.75" thickBot="1">
      <c r="A82" s="29" t="s">
        <v>13</v>
      </c>
      <c r="B82" s="25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5.75" thickBot="1">
      <c r="A83" s="29" t="s">
        <v>14</v>
      </c>
      <c r="B83" s="25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5.75" thickBot="1">
      <c r="A84" s="29" t="s">
        <v>15</v>
      </c>
      <c r="B84" s="25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5.75" thickBot="1">
      <c r="A85" s="29" t="s">
        <v>16</v>
      </c>
      <c r="B85" s="25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5.75" thickBot="1">
      <c r="A86" s="29" t="s">
        <v>17</v>
      </c>
      <c r="B86" s="25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5.75" thickBot="1">
      <c r="A87" s="29" t="s">
        <v>18</v>
      </c>
      <c r="B87" s="25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5.75" thickBot="1">
      <c r="A88" s="29" t="s">
        <v>19</v>
      </c>
      <c r="B88" s="25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5.75" thickBot="1">
      <c r="A89" s="29" t="s">
        <v>20</v>
      </c>
      <c r="B89" s="25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5.75" thickBot="1">
      <c r="A90" s="29" t="s">
        <v>21</v>
      </c>
      <c r="B90" s="25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5.75" thickBot="1">
      <c r="A91" s="29" t="s">
        <v>22</v>
      </c>
      <c r="B91" s="25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5.75" thickBot="1">
      <c r="A92" s="29" t="s">
        <v>23</v>
      </c>
      <c r="B92" s="25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5.75" thickBot="1">
      <c r="A93" s="29" t="s">
        <v>24</v>
      </c>
      <c r="B93" s="25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5.75" thickBot="1">
      <c r="A94" s="29" t="s">
        <v>25</v>
      </c>
      <c r="B94" s="25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5.75" thickBot="1">
      <c r="A95" s="29" t="s">
        <v>26</v>
      </c>
      <c r="B95" s="25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5.75" thickBot="1">
      <c r="A96" s="29" t="s">
        <v>27</v>
      </c>
      <c r="B96" s="25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5.75" thickBot="1">
      <c r="A97" s="29" t="s">
        <v>28</v>
      </c>
      <c r="B97" s="25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5.75" thickBot="1">
      <c r="A98" s="29" t="s">
        <v>29</v>
      </c>
      <c r="B98" s="25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5.75" thickBot="1">
      <c r="A99" s="29" t="s">
        <v>30</v>
      </c>
      <c r="B99" s="25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5.75" thickBot="1">
      <c r="A100" s="29" t="s">
        <v>31</v>
      </c>
      <c r="B100" s="25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5.75" thickBot="1">
      <c r="A101" s="29" t="s">
        <v>32</v>
      </c>
      <c r="B101" s="25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5.75" thickBot="1">
      <c r="A102" s="29" t="s">
        <v>33</v>
      </c>
      <c r="B102" s="25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5.75" thickBot="1">
      <c r="A103" s="29" t="s">
        <v>34</v>
      </c>
      <c r="B103" s="25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5.75" thickBot="1">
      <c r="A104" s="29" t="s">
        <v>35</v>
      </c>
      <c r="B104" s="25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5.75" thickBot="1">
      <c r="A105" s="29" t="s">
        <v>36</v>
      </c>
      <c r="B105" s="25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5.75" thickBot="1">
      <c r="A106" s="29" t="s">
        <v>37</v>
      </c>
      <c r="B106" s="25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5.75" thickBot="1">
      <c r="A107" s="29" t="s">
        <v>38</v>
      </c>
      <c r="B107" s="25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5.75" thickBot="1">
      <c r="A108" s="29" t="s">
        <v>39</v>
      </c>
      <c r="B108" s="25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5.75" thickBot="1">
      <c r="A109" s="29" t="s">
        <v>40</v>
      </c>
      <c r="B109" s="25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5.75" thickBot="1">
      <c r="A110" s="29" t="s">
        <v>41</v>
      </c>
      <c r="B110" s="25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5.75" thickBot="1">
      <c r="A111" s="29" t="s">
        <v>42</v>
      </c>
      <c r="B111" s="25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5.75" thickBot="1">
      <c r="A112" s="29" t="s">
        <v>43</v>
      </c>
      <c r="B112" s="25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5.75" thickBot="1">
      <c r="A113" s="29" t="s">
        <v>44</v>
      </c>
      <c r="B113" s="25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5.75" thickBot="1">
      <c r="A114" s="29" t="s">
        <v>45</v>
      </c>
      <c r="B114" s="25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5.75" thickBot="1">
      <c r="A115" s="29" t="s">
        <v>46</v>
      </c>
      <c r="B115" s="25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5.75" thickBot="1">
      <c r="A116" s="29" t="s">
        <v>47</v>
      </c>
      <c r="B116" s="25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5.75" thickBot="1">
      <c r="A117" s="29" t="s">
        <v>48</v>
      </c>
      <c r="B117" s="25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5.75" thickBot="1">
      <c r="A118" s="29" t="s">
        <v>49</v>
      </c>
      <c r="B118" s="25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5.75" thickBot="1">
      <c r="A119" s="29" t="s">
        <v>50</v>
      </c>
      <c r="B119" s="25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5.75" thickBot="1">
      <c r="A120" s="29" t="s">
        <v>51</v>
      </c>
      <c r="B120" s="25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5.75" thickBot="1">
      <c r="A121" s="29" t="s">
        <v>52</v>
      </c>
      <c r="B121" s="25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5.75" thickBot="1">
      <c r="A122" s="29" t="s">
        <v>53</v>
      </c>
      <c r="B122" s="201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5.75" thickBot="1">
      <c r="A123" s="29" t="s">
        <v>53</v>
      </c>
      <c r="B123" s="4" t="s">
        <v>128</v>
      </c>
      <c r="C123" s="30">
        <f t="shared" si="1"/>
        <v>263.8</v>
      </c>
      <c r="D123" s="11" t="s">
        <v>81</v>
      </c>
      <c r="E123" s="11"/>
      <c r="F123" s="39"/>
      <c r="G123" s="39"/>
    </row>
    <row r="124" spans="1:8">
      <c r="A124" s="29"/>
      <c r="B124" s="29"/>
      <c r="C124" s="29"/>
      <c r="D124" s="11"/>
      <c r="E124" s="32">
        <v>7.5893620956065722E-2</v>
      </c>
      <c r="F124" s="40">
        <v>8.1022482042287805E-2</v>
      </c>
      <c r="G124" s="40">
        <v>0.11321589151847591</v>
      </c>
    </row>
    <row r="125" spans="1:8" ht="48.75" thickBot="1">
      <c r="A125" s="33" t="s">
        <v>55</v>
      </c>
      <c r="B125" s="4">
        <v>33.799999999999997</v>
      </c>
      <c r="C125" s="29"/>
      <c r="D125" s="11"/>
      <c r="E125" s="34">
        <v>42.587499999999999</v>
      </c>
      <c r="F125" s="41">
        <v>41.113333333333337</v>
      </c>
      <c r="G125" s="42">
        <v>33.799999999999997</v>
      </c>
    </row>
    <row r="126" spans="1:8" ht="48.75" thickBot="1">
      <c r="A126" s="33" t="s">
        <v>56</v>
      </c>
      <c r="B126" s="4">
        <v>46.6</v>
      </c>
      <c r="C126" s="29"/>
      <c r="D126" s="11"/>
      <c r="E126" s="11"/>
      <c r="F126" s="39"/>
      <c r="G126" s="39"/>
    </row>
    <row r="127" spans="1:8" ht="85.5" thickBot="1">
      <c r="A127" s="35" t="s">
        <v>57</v>
      </c>
      <c r="B127" s="4">
        <v>20.279999999999998</v>
      </c>
      <c r="C127" s="29"/>
      <c r="D127" s="11"/>
      <c r="E127" s="11">
        <v>25.552499999999998</v>
      </c>
      <c r="F127" s="39">
        <v>24.668000000000003</v>
      </c>
      <c r="G127" s="39">
        <v>20.279999999999998</v>
      </c>
    </row>
    <row r="129" spans="1:7" ht="48.75" thickBot="1">
      <c r="A129" s="5" t="s">
        <v>56</v>
      </c>
      <c r="B129">
        <f>B126</f>
        <v>46.6</v>
      </c>
    </row>
    <row r="130" spans="1:7">
      <c r="A130" s="16" t="s">
        <v>64</v>
      </c>
      <c r="B130" s="17">
        <f>AVERAGE(B78:B117)</f>
        <v>42.587499999999999</v>
      </c>
      <c r="C130" s="17"/>
    </row>
    <row r="131" spans="1:7">
      <c r="A131" s="16" t="s">
        <v>65</v>
      </c>
      <c r="B131" s="18">
        <f>AVERAGE(B83:B112)</f>
        <v>41.113333333333337</v>
      </c>
      <c r="C131" s="18"/>
    </row>
    <row r="132" spans="1:7">
      <c r="A132" s="16" t="s">
        <v>66</v>
      </c>
      <c r="B132" s="18">
        <f>AVERAGE(B89:B107)</f>
        <v>40.715789473684218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>
        <v>0.12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25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25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25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25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25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25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25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25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25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25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25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25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25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25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25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25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25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5.75" thickBot="1">
      <c r="A156" s="3" t="s">
        <v>22</v>
      </c>
      <c r="B156" s="25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5.75" thickBot="1">
      <c r="A157" s="3" t="s">
        <v>23</v>
      </c>
      <c r="B157" s="25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5.75" thickBot="1">
      <c r="A158" s="3" t="s">
        <v>24</v>
      </c>
      <c r="B158" s="25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5.75" thickBot="1">
      <c r="A159" s="3" t="s">
        <v>25</v>
      </c>
      <c r="B159" s="25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5.75" thickBot="1">
      <c r="A160" s="3" t="s">
        <v>26</v>
      </c>
      <c r="B160" s="25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5.75" thickBot="1">
      <c r="A161" s="3" t="s">
        <v>27</v>
      </c>
      <c r="B161" s="25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5.75" thickBot="1">
      <c r="A162" s="3" t="s">
        <v>28</v>
      </c>
      <c r="B162" s="25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5.75" thickBot="1">
      <c r="A163" s="3" t="s">
        <v>29</v>
      </c>
      <c r="B163" s="25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5.75" thickBot="1">
      <c r="A164" s="3" t="s">
        <v>30</v>
      </c>
      <c r="B164" s="25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5.75" thickBot="1">
      <c r="A165" s="3" t="s">
        <v>31</v>
      </c>
      <c r="B165" s="25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5.75" thickBot="1">
      <c r="A166" s="3" t="s">
        <v>32</v>
      </c>
      <c r="B166" s="25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5.75" thickBot="1">
      <c r="A167" s="3" t="s">
        <v>33</v>
      </c>
      <c r="B167" s="25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5.75" thickBot="1">
      <c r="A168" s="3" t="s">
        <v>34</v>
      </c>
      <c r="B168" s="25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5.75" thickBot="1">
      <c r="A169" s="3" t="s">
        <v>35</v>
      </c>
      <c r="B169" s="25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5.75" thickBot="1">
      <c r="A170" s="3" t="s">
        <v>36</v>
      </c>
      <c r="B170" s="25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5.75" thickBot="1">
      <c r="A171" s="3" t="s">
        <v>37</v>
      </c>
      <c r="B171" s="25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5.75" thickBot="1">
      <c r="A172" s="3" t="s">
        <v>38</v>
      </c>
      <c r="B172" s="25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5.75" thickBot="1">
      <c r="A173" s="3" t="s">
        <v>39</v>
      </c>
      <c r="B173" s="25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5.75" thickBot="1">
      <c r="A174" s="3" t="s">
        <v>40</v>
      </c>
      <c r="B174" s="25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5.75" thickBot="1">
      <c r="A175" s="3" t="s">
        <v>41</v>
      </c>
      <c r="B175" s="25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5.75" thickBot="1">
      <c r="A176" s="3" t="s">
        <v>42</v>
      </c>
      <c r="B176" s="25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5.75" thickBot="1">
      <c r="A177" s="3" t="s">
        <v>43</v>
      </c>
      <c r="B177" s="25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5.75" thickBot="1">
      <c r="A178" s="3" t="s">
        <v>44</v>
      </c>
      <c r="B178" s="25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5.75" thickBot="1">
      <c r="A179" s="3" t="s">
        <v>45</v>
      </c>
      <c r="B179" s="25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5.75" thickBot="1">
      <c r="A180" s="3" t="s">
        <v>46</v>
      </c>
      <c r="B180" s="25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5.75" thickBot="1">
      <c r="A181" s="3" t="s">
        <v>47</v>
      </c>
      <c r="B181" s="25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5.75" thickBot="1">
      <c r="A182" s="3" t="s">
        <v>48</v>
      </c>
      <c r="B182" s="25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5.75" thickBot="1">
      <c r="A183" s="3" t="s">
        <v>49</v>
      </c>
      <c r="B183" s="25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5.75" thickBot="1">
      <c r="A184" s="3" t="s">
        <v>50</v>
      </c>
      <c r="B184" s="25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5.75" thickBot="1">
      <c r="A185" s="3" t="s">
        <v>51</v>
      </c>
      <c r="B185" s="25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5.75" thickBot="1">
      <c r="A186" s="3" t="s">
        <v>52</v>
      </c>
      <c r="B186" s="25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5.75" thickBot="1">
      <c r="A187" s="3" t="s">
        <v>53</v>
      </c>
      <c r="B187" s="201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5.75" thickBot="1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48.75" thickBot="1">
      <c r="A190" s="5" t="s">
        <v>55</v>
      </c>
      <c r="B190" s="202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48.75" thickBot="1">
      <c r="A191" s="5" t="s">
        <v>56</v>
      </c>
      <c r="B191" s="201">
        <v>2.4700000000000002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>
      <c r="A195" s="16" t="s">
        <v>64</v>
      </c>
      <c r="B195" s="17">
        <f>AVERAGE(B143:B182)</f>
        <v>1.7257500000000001</v>
      </c>
      <c r="C195" s="17"/>
    </row>
    <row r="196" spans="1:7">
      <c r="A196" s="16" t="s">
        <v>65</v>
      </c>
      <c r="B196" s="18">
        <f>AVERAGE(B148:B177)</f>
        <v>1.4863333333333335</v>
      </c>
      <c r="C196" s="18"/>
    </row>
    <row r="197" spans="1:7">
      <c r="A197" s="16" t="s">
        <v>66</v>
      </c>
      <c r="B197" s="18">
        <f>AVERAGE(B154:B172)</f>
        <v>1.4036842105263159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0.12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5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5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5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5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5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5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9" t="s">
        <v>11</v>
      </c>
      <c r="B211" s="25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9" t="s">
        <v>12</v>
      </c>
      <c r="B212" s="25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9" t="s">
        <v>13</v>
      </c>
      <c r="B213" s="25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9" t="s">
        <v>14</v>
      </c>
      <c r="B214" s="25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9" t="s">
        <v>15</v>
      </c>
      <c r="B215" s="25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9" t="s">
        <v>16</v>
      </c>
      <c r="B216" s="25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9" t="s">
        <v>17</v>
      </c>
      <c r="B217" s="25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9" t="s">
        <v>18</v>
      </c>
      <c r="B218" s="25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5.75" thickBot="1">
      <c r="A219" s="29" t="s">
        <v>19</v>
      </c>
      <c r="B219" s="25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5.75" thickBot="1">
      <c r="A220" s="29" t="s">
        <v>20</v>
      </c>
      <c r="B220" s="25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5.75" thickBot="1">
      <c r="A221" s="29" t="s">
        <v>21</v>
      </c>
      <c r="B221" s="25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5.75" thickBot="1">
      <c r="A222" s="29" t="s">
        <v>22</v>
      </c>
      <c r="B222" s="25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5.75" thickBot="1">
      <c r="A223" s="29" t="s">
        <v>23</v>
      </c>
      <c r="B223" s="25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5.75" thickBot="1">
      <c r="A224" s="29" t="s">
        <v>24</v>
      </c>
      <c r="B224" s="25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5.75" thickBot="1">
      <c r="A225" s="29" t="s">
        <v>25</v>
      </c>
      <c r="B225" s="25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5.75" thickBot="1">
      <c r="A226" s="29" t="s">
        <v>26</v>
      </c>
      <c r="B226" s="25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5.75" thickBot="1">
      <c r="A227" s="29" t="s">
        <v>27</v>
      </c>
      <c r="B227" s="25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5.75" thickBot="1">
      <c r="A228" s="29" t="s">
        <v>28</v>
      </c>
      <c r="B228" s="25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5.75" thickBot="1">
      <c r="A229" s="29" t="s">
        <v>29</v>
      </c>
      <c r="B229" s="25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5.75" thickBot="1">
      <c r="A230" s="29" t="s">
        <v>30</v>
      </c>
      <c r="B230" s="25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5.75" thickBot="1">
      <c r="A231" s="29" t="s">
        <v>31</v>
      </c>
      <c r="B231" s="25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5.75" thickBot="1">
      <c r="A232" s="29" t="s">
        <v>32</v>
      </c>
      <c r="B232" s="25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5.75" thickBot="1">
      <c r="A233" s="29" t="s">
        <v>33</v>
      </c>
      <c r="B233" s="25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5.75" thickBot="1">
      <c r="A234" s="29" t="s">
        <v>34</v>
      </c>
      <c r="B234" s="25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5.75" thickBot="1">
      <c r="A235" s="29" t="s">
        <v>35</v>
      </c>
      <c r="B235" s="25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5.75" thickBot="1">
      <c r="A236" s="29" t="s">
        <v>36</v>
      </c>
      <c r="B236" s="25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5.75" thickBot="1">
      <c r="A237" s="29" t="s">
        <v>37</v>
      </c>
      <c r="B237" s="25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5.75" thickBot="1">
      <c r="A238" s="29" t="s">
        <v>38</v>
      </c>
      <c r="B238" s="25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5.75" thickBot="1">
      <c r="A239" s="29" t="s">
        <v>39</v>
      </c>
      <c r="B239" s="25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5.75" thickBot="1">
      <c r="A240" s="29" t="s">
        <v>40</v>
      </c>
      <c r="B240" s="25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5.75" thickBot="1">
      <c r="A241" s="29" t="s">
        <v>41</v>
      </c>
      <c r="B241" s="25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5.75" thickBot="1">
      <c r="A242" s="29" t="s">
        <v>42</v>
      </c>
      <c r="B242" s="25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5.75" thickBot="1">
      <c r="A243" s="29" t="s">
        <v>43</v>
      </c>
      <c r="B243" s="25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5.75" thickBot="1">
      <c r="A244" s="29" t="s">
        <v>44</v>
      </c>
      <c r="B244" s="25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5.75" thickBot="1">
      <c r="A245" s="29" t="s">
        <v>45</v>
      </c>
      <c r="B245" s="25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5.75" thickBot="1">
      <c r="A246" s="29" t="s">
        <v>46</v>
      </c>
      <c r="B246" s="25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5.75" thickBot="1">
      <c r="A247" s="29" t="s">
        <v>47</v>
      </c>
      <c r="B247" s="25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5.75" thickBot="1">
      <c r="A248" s="29" t="s">
        <v>48</v>
      </c>
      <c r="B248" s="25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5.75" thickBot="1">
      <c r="A249" s="29" t="s">
        <v>49</v>
      </c>
      <c r="B249" s="25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5.75" thickBot="1">
      <c r="A250" s="29" t="s">
        <v>50</v>
      </c>
      <c r="B250" s="25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5.75" thickBot="1">
      <c r="A251" s="29" t="s">
        <v>51</v>
      </c>
      <c r="B251" s="25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5.75" thickBot="1">
      <c r="A252" s="29" t="s">
        <v>52</v>
      </c>
      <c r="B252" s="25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5.75" thickBot="1">
      <c r="A253" s="29" t="s">
        <v>53</v>
      </c>
      <c r="B253" s="201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5.75" thickBot="1">
      <c r="A254" s="29" t="s">
        <v>53</v>
      </c>
      <c r="B254" s="3" t="s">
        <v>130</v>
      </c>
      <c r="C254" s="30">
        <f t="shared" si="3"/>
        <v>36.270000000000003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48.75" thickBot="1">
      <c r="A256" s="33" t="s">
        <v>55</v>
      </c>
      <c r="B256" s="3">
        <v>2.4</v>
      </c>
      <c r="C256" s="29"/>
      <c r="D256" s="58"/>
      <c r="E256" s="34">
        <v>3.8087499999999999</v>
      </c>
      <c r="F256" s="41">
        <v>3.3726666666666669</v>
      </c>
      <c r="G256" s="42">
        <v>2.4</v>
      </c>
    </row>
    <row r="257" spans="1:7" ht="48.75" thickBot="1">
      <c r="A257" s="33" t="s">
        <v>56</v>
      </c>
      <c r="B257" s="4">
        <v>4.8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1.44</v>
      </c>
      <c r="C258" s="29"/>
      <c r="D258" s="11"/>
      <c r="E258" s="11">
        <v>2.28525</v>
      </c>
      <c r="F258" s="39">
        <v>2.0236000000000001</v>
      </c>
      <c r="G258" s="39">
        <v>1.44</v>
      </c>
    </row>
    <row r="261" spans="1:7">
      <c r="A261" s="16" t="s">
        <v>64</v>
      </c>
      <c r="B261" s="17">
        <f>AVERAGE(B209:B248)</f>
        <v>3.8087499999999999</v>
      </c>
      <c r="C261" s="17"/>
    </row>
    <row r="262" spans="1:7">
      <c r="A262" s="16" t="s">
        <v>65</v>
      </c>
      <c r="B262" s="18">
        <f>AVERAGE(B214:B243)</f>
        <v>3.3726666666666669</v>
      </c>
      <c r="C262" s="18"/>
    </row>
    <row r="263" spans="1:7">
      <c r="A263" s="16" t="s">
        <v>66</v>
      </c>
      <c r="B263" s="18">
        <f>AVERAGE(B220:B238)</f>
        <v>3.1994736842105262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defaultColWidth="8.85546875" defaultRowHeight="15"/>
  <cols>
    <col min="3" max="3" width="9.140625"/>
    <col min="5" max="5" width="9.42578125" bestFit="1" customWidth="1"/>
    <col min="6" max="6" width="8.855468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-2.7451195583886312E-2</v>
      </c>
      <c r="F2" s="19">
        <f>(1-F57)^(1/3)-1</f>
        <v>-3.036518561121615E-2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5.75" thickBot="1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5.75" thickBot="1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5.75" thickBot="1">
      <c r="A7" s="27" t="s">
        <v>58</v>
      </c>
      <c r="B7" s="25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5.75" thickBot="1">
      <c r="A8" s="27" t="s">
        <v>59</v>
      </c>
      <c r="B8" s="25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5.75" thickBot="1">
      <c r="A9" s="27" t="s">
        <v>60</v>
      </c>
      <c r="B9" s="25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5.75" thickBot="1">
      <c r="A10" s="27" t="s">
        <v>61</v>
      </c>
      <c r="B10" s="25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5.75" thickBot="1">
      <c r="A11" s="27" t="s">
        <v>62</v>
      </c>
      <c r="B11" s="25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5.75" thickBot="1">
      <c r="A12" s="27" t="s">
        <v>63</v>
      </c>
      <c r="B12" s="25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5.75" thickBot="1">
      <c r="A13" s="29" t="s">
        <v>11</v>
      </c>
      <c r="B13" s="25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5.75" thickBot="1">
      <c r="A14" s="29" t="s">
        <v>12</v>
      </c>
      <c r="B14" s="25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5.75" thickBot="1">
      <c r="A15" s="29" t="s">
        <v>13</v>
      </c>
      <c r="B15" s="25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5.75" thickBot="1">
      <c r="A16" s="29" t="s">
        <v>14</v>
      </c>
      <c r="B16" s="25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5.75" thickBot="1">
      <c r="A17" s="29" t="s">
        <v>15</v>
      </c>
      <c r="B17" s="25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5.75" thickBot="1">
      <c r="A18" s="29" t="s">
        <v>16</v>
      </c>
      <c r="B18" s="25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5.75" thickBot="1">
      <c r="A19" s="29" t="s">
        <v>17</v>
      </c>
      <c r="B19" s="25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5.75" thickBot="1">
      <c r="A20" s="29" t="s">
        <v>18</v>
      </c>
      <c r="B20" s="25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5.75" thickBot="1">
      <c r="A21" s="29" t="s">
        <v>19</v>
      </c>
      <c r="B21" s="25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5.75" thickBot="1">
      <c r="A22" s="29" t="s">
        <v>20</v>
      </c>
      <c r="B22" s="25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5.75" thickBot="1">
      <c r="A23" s="29" t="s">
        <v>21</v>
      </c>
      <c r="B23" s="25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5.75" thickBot="1">
      <c r="A24" s="29" t="s">
        <v>22</v>
      </c>
      <c r="B24" s="25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5.75" thickBot="1">
      <c r="A25" s="29" t="s">
        <v>23</v>
      </c>
      <c r="B25" s="25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5.75" thickBot="1">
      <c r="A26" s="29" t="s">
        <v>24</v>
      </c>
      <c r="B26" s="25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5.75" thickBot="1">
      <c r="A27" s="29" t="s">
        <v>25</v>
      </c>
      <c r="B27" s="25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5.75" thickBot="1">
      <c r="A28" s="29" t="s">
        <v>26</v>
      </c>
      <c r="B28" s="25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5.75" thickBot="1">
      <c r="A29" s="29" t="s">
        <v>27</v>
      </c>
      <c r="B29" s="25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5.75" thickBot="1">
      <c r="A30" s="29" t="s">
        <v>28</v>
      </c>
      <c r="B30" s="25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5.75" thickBot="1">
      <c r="A31" s="29" t="s">
        <v>29</v>
      </c>
      <c r="B31" s="25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5.75" thickBot="1">
      <c r="A32" s="29" t="s">
        <v>30</v>
      </c>
      <c r="B32" s="25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5.75" thickBot="1">
      <c r="A33" s="29" t="s">
        <v>31</v>
      </c>
      <c r="B33" s="25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5.75" thickBot="1">
      <c r="A34" s="29" t="s">
        <v>32</v>
      </c>
      <c r="B34" s="25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5.75" thickBot="1">
      <c r="A35" s="29" t="s">
        <v>33</v>
      </c>
      <c r="B35" s="25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5.75" thickBot="1">
      <c r="A36" s="29" t="s">
        <v>34</v>
      </c>
      <c r="B36" s="25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5.75" thickBot="1">
      <c r="A37" s="29" t="s">
        <v>35</v>
      </c>
      <c r="B37" s="25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5.75" thickBot="1">
      <c r="A38" s="29" t="s">
        <v>36</v>
      </c>
      <c r="B38" s="25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5.75" thickBot="1">
      <c r="A39" s="29" t="s">
        <v>37</v>
      </c>
      <c r="B39" s="25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5.75" thickBot="1">
      <c r="A40" s="29" t="s">
        <v>38</v>
      </c>
      <c r="B40" s="25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5.75" thickBot="1">
      <c r="A41" s="29" t="s">
        <v>39</v>
      </c>
      <c r="B41" s="25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5.75" thickBot="1">
      <c r="A42" s="29" t="s">
        <v>40</v>
      </c>
      <c r="B42" s="25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5.75" thickBot="1">
      <c r="A43" s="29" t="s">
        <v>41</v>
      </c>
      <c r="B43" s="25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5.75" thickBot="1">
      <c r="A44" s="29" t="s">
        <v>42</v>
      </c>
      <c r="B44" s="25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5.75" thickBot="1">
      <c r="A45" s="29" t="s">
        <v>43</v>
      </c>
      <c r="B45" s="25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5.75" thickBot="1">
      <c r="A46" s="29" t="s">
        <v>44</v>
      </c>
      <c r="B46" s="25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5.75" thickBot="1">
      <c r="A47" s="29" t="s">
        <v>45</v>
      </c>
      <c r="B47" s="25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5.75" thickBot="1">
      <c r="A48" s="29" t="s">
        <v>46</v>
      </c>
      <c r="B48" s="25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5.75" thickBot="1">
      <c r="A49" s="29" t="s">
        <v>47</v>
      </c>
      <c r="B49" s="25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5.75" thickBot="1">
      <c r="A50" s="29" t="s">
        <v>48</v>
      </c>
      <c r="B50" s="25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5.75" thickBot="1">
      <c r="A51" s="29" t="s">
        <v>49</v>
      </c>
      <c r="B51" s="25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5.75" thickBot="1">
      <c r="A52" s="29" t="s">
        <v>50</v>
      </c>
      <c r="B52" s="25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5.75" thickBot="1">
      <c r="A53" s="29" t="s">
        <v>51</v>
      </c>
      <c r="B53" s="25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5.75" thickBot="1">
      <c r="A54" s="29" t="s">
        <v>52</v>
      </c>
      <c r="B54" s="25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>
      <c r="A55" s="29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>
      <c r="A56" s="29" t="s">
        <v>53</v>
      </c>
      <c r="B56" s="31" t="s">
        <v>124</v>
      </c>
      <c r="C56" s="30">
        <f t="shared" si="0"/>
        <v>282.82</v>
      </c>
      <c r="D56" s="14" t="e">
        <v>#VALUE!</v>
      </c>
      <c r="E56" s="11"/>
      <c r="F56" s="39"/>
      <c r="G56" s="39"/>
    </row>
    <row r="57" spans="1:7">
      <c r="A57" s="29"/>
      <c r="B57" s="31"/>
      <c r="C57" s="31"/>
      <c r="D57" s="11"/>
      <c r="E57" s="32">
        <v>8.0113568681073749E-2</v>
      </c>
      <c r="F57" s="40">
        <v>8.8357421394336888E-2</v>
      </c>
      <c r="G57" s="40">
        <v>0.19307114200380832</v>
      </c>
    </row>
    <row r="58" spans="1:7" ht="48.75" thickBot="1">
      <c r="A58" s="33" t="s">
        <v>55</v>
      </c>
      <c r="B58" s="200">
        <v>30</v>
      </c>
      <c r="C58" s="31"/>
      <c r="D58" s="11"/>
      <c r="E58" s="34">
        <v>64.431000000000012</v>
      </c>
      <c r="F58" s="41">
        <v>60.178333333333335</v>
      </c>
      <c r="G58" s="42">
        <v>30</v>
      </c>
    </row>
    <row r="59" spans="1:7" ht="48.75" thickBot="1">
      <c r="A59" s="33" t="s">
        <v>56</v>
      </c>
      <c r="B59" s="200">
        <v>81.05</v>
      </c>
      <c r="C59" s="31"/>
      <c r="D59" s="11"/>
      <c r="E59" s="11"/>
      <c r="F59" s="39"/>
      <c r="G59" s="39"/>
    </row>
    <row r="60" spans="1:7" ht="85.5" thickBot="1">
      <c r="A60" s="35" t="s">
        <v>57</v>
      </c>
      <c r="B60" s="4">
        <v>18</v>
      </c>
      <c r="C60" s="29"/>
      <c r="D60" s="11"/>
      <c r="E60" s="11">
        <v>38.658600000000007</v>
      </c>
      <c r="F60" s="39">
        <v>36.106999999999999</v>
      </c>
      <c r="G60" s="39">
        <v>18</v>
      </c>
    </row>
    <row r="62" spans="1:7" ht="48.75" thickBot="1">
      <c r="A62" s="5" t="s">
        <v>56</v>
      </c>
      <c r="B62">
        <f>B59</f>
        <v>81.05</v>
      </c>
    </row>
    <row r="63" spans="1:7">
      <c r="A63" s="16" t="s">
        <v>64</v>
      </c>
      <c r="B63" s="17">
        <f>AVERAGE(B11:B50)</f>
        <v>64.431000000000012</v>
      </c>
      <c r="C63" s="17"/>
    </row>
    <row r="64" spans="1:7">
      <c r="A64" s="16" t="s">
        <v>65</v>
      </c>
      <c r="B64" s="18">
        <f>AVERAGE(B16:B45)</f>
        <v>60.178333333333335</v>
      </c>
      <c r="C64" s="18"/>
    </row>
    <row r="65" spans="1:7">
      <c r="A65" s="16" t="s">
        <v>66</v>
      </c>
      <c r="B65" s="18">
        <f>AVERAGE(B22:B40)</f>
        <v>58.95000000000001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 ht="15.75" thickBot="1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5.75" thickBot="1">
      <c r="A73" s="27" t="s">
        <v>10</v>
      </c>
      <c r="B73" s="24">
        <v>21.47</v>
      </c>
      <c r="C73" s="253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5.75" thickBot="1">
      <c r="A74" s="27" t="s">
        <v>58</v>
      </c>
      <c r="B74" s="25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5.75" thickBot="1">
      <c r="A75" s="27" t="s">
        <v>59</v>
      </c>
      <c r="B75" s="25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5.75" thickBot="1">
      <c r="A76" s="27" t="s">
        <v>60</v>
      </c>
      <c r="B76" s="25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5.75" thickBot="1">
      <c r="A77" s="27" t="s">
        <v>61</v>
      </c>
      <c r="B77" s="25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5.75" thickBot="1">
      <c r="A78" s="27" t="s">
        <v>62</v>
      </c>
      <c r="B78" s="25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5.75" thickBot="1">
      <c r="A79" s="27" t="s">
        <v>63</v>
      </c>
      <c r="B79" s="25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5.75" thickBot="1">
      <c r="A80" s="29" t="s">
        <v>11</v>
      </c>
      <c r="B80" s="25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5.75" thickBot="1">
      <c r="A81" s="29" t="s">
        <v>12</v>
      </c>
      <c r="B81" s="25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5.75" thickBot="1">
      <c r="A82" s="29" t="s">
        <v>13</v>
      </c>
      <c r="B82" s="25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5.75" thickBot="1">
      <c r="A83" s="29" t="s">
        <v>14</v>
      </c>
      <c r="B83" s="25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5.75" thickBot="1">
      <c r="A84" s="29" t="s">
        <v>15</v>
      </c>
      <c r="B84" s="25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5.75" thickBot="1">
      <c r="A85" s="29" t="s">
        <v>16</v>
      </c>
      <c r="B85" s="25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5.75" thickBot="1">
      <c r="A86" s="29" t="s">
        <v>17</v>
      </c>
      <c r="B86" s="25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5.75" thickBot="1">
      <c r="A87" s="29" t="s">
        <v>18</v>
      </c>
      <c r="B87" s="25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5.75" thickBot="1">
      <c r="A88" s="29" t="s">
        <v>19</v>
      </c>
      <c r="B88" s="25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5.75" thickBot="1">
      <c r="A89" s="29" t="s">
        <v>20</v>
      </c>
      <c r="B89" s="25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5.75" thickBot="1">
      <c r="A90" s="29" t="s">
        <v>21</v>
      </c>
      <c r="B90" s="25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5.75" thickBot="1">
      <c r="A91" s="29" t="s">
        <v>22</v>
      </c>
      <c r="B91" s="25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5.75" thickBot="1">
      <c r="A92" s="29" t="s">
        <v>23</v>
      </c>
      <c r="B92" s="25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5.75" thickBot="1">
      <c r="A93" s="29" t="s">
        <v>24</v>
      </c>
      <c r="B93" s="25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5.75" thickBot="1">
      <c r="A94" s="29" t="s">
        <v>25</v>
      </c>
      <c r="B94" s="25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5.75" thickBot="1">
      <c r="A95" s="29" t="s">
        <v>26</v>
      </c>
      <c r="B95" s="25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5.75" thickBot="1">
      <c r="A96" s="29" t="s">
        <v>27</v>
      </c>
      <c r="B96" s="25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5.75" thickBot="1">
      <c r="A97" s="29" t="s">
        <v>28</v>
      </c>
      <c r="B97" s="25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5.75" thickBot="1">
      <c r="A98" s="29" t="s">
        <v>29</v>
      </c>
      <c r="B98" s="25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5.75" thickBot="1">
      <c r="A99" s="29" t="s">
        <v>30</v>
      </c>
      <c r="B99" s="25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5.75" thickBot="1">
      <c r="A100" s="29" t="s">
        <v>31</v>
      </c>
      <c r="B100" s="25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5.75" thickBot="1">
      <c r="A101" s="29" t="s">
        <v>32</v>
      </c>
      <c r="B101" s="25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5.75" thickBot="1">
      <c r="A102" s="29" t="s">
        <v>33</v>
      </c>
      <c r="B102" s="25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5.75" thickBot="1">
      <c r="A103" s="29" t="s">
        <v>34</v>
      </c>
      <c r="B103" s="25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5.75" thickBot="1">
      <c r="A104" s="29" t="s">
        <v>35</v>
      </c>
      <c r="B104" s="25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5.75" thickBot="1">
      <c r="A105" s="29" t="s">
        <v>36</v>
      </c>
      <c r="B105" s="25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5.75" thickBot="1">
      <c r="A106" s="29" t="s">
        <v>37</v>
      </c>
      <c r="B106" s="25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5.75" thickBot="1">
      <c r="A107" s="29" t="s">
        <v>38</v>
      </c>
      <c r="B107" s="25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5.75" thickBot="1">
      <c r="A108" s="29" t="s">
        <v>39</v>
      </c>
      <c r="B108" s="25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5.75" thickBot="1">
      <c r="A109" s="29" t="s">
        <v>40</v>
      </c>
      <c r="B109" s="25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5.75" thickBot="1">
      <c r="A110" s="29" t="s">
        <v>41</v>
      </c>
      <c r="B110" s="25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5.75" thickBot="1">
      <c r="A111" s="29" t="s">
        <v>42</v>
      </c>
      <c r="B111" s="25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5.75" thickBot="1">
      <c r="A112" s="29" t="s">
        <v>43</v>
      </c>
      <c r="B112" s="25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5.75" thickBot="1">
      <c r="A113" s="29" t="s">
        <v>44</v>
      </c>
      <c r="B113" s="25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5.75" thickBot="1">
      <c r="A114" s="29" t="s">
        <v>45</v>
      </c>
      <c r="B114" s="25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5.75" thickBot="1">
      <c r="A115" s="29" t="s">
        <v>46</v>
      </c>
      <c r="B115" s="25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5.75" thickBot="1">
      <c r="A116" s="29" t="s">
        <v>47</v>
      </c>
      <c r="B116" s="25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5.75" thickBot="1">
      <c r="A117" s="29" t="s">
        <v>48</v>
      </c>
      <c r="B117" s="25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5.75" thickBot="1">
      <c r="A118" s="29" t="s">
        <v>49</v>
      </c>
      <c r="B118" s="25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5.75" thickBot="1">
      <c r="A119" s="29" t="s">
        <v>50</v>
      </c>
      <c r="B119" s="25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5.75" thickBot="1">
      <c r="A120" s="29" t="s">
        <v>51</v>
      </c>
      <c r="B120" s="25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5.75" thickBot="1">
      <c r="A121" s="29" t="s">
        <v>52</v>
      </c>
      <c r="B121" s="25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5.75" thickBot="1">
      <c r="A122" s="29" t="s">
        <v>53</v>
      </c>
      <c r="B122" s="201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5.75" thickBot="1">
      <c r="A123" s="29" t="s">
        <v>53</v>
      </c>
      <c r="B123" s="4" t="s">
        <v>125</v>
      </c>
      <c r="C123" s="30">
        <f t="shared" si="1"/>
        <v>206.49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7.6246606351184465E-2</v>
      </c>
      <c r="F124" s="40">
        <v>8.0632123343716791E-2</v>
      </c>
      <c r="G124" s="40">
        <v>0.13114002441540309</v>
      </c>
    </row>
    <row r="125" spans="1:7" ht="48.75" thickBot="1">
      <c r="A125" s="33" t="s">
        <v>55</v>
      </c>
      <c r="B125" s="4">
        <v>33.799999999999997</v>
      </c>
      <c r="C125" s="29"/>
      <c r="D125" s="11"/>
      <c r="E125" s="34">
        <v>46.784750000000003</v>
      </c>
      <c r="F125" s="41">
        <v>45.456333333333326</v>
      </c>
      <c r="G125" s="42">
        <v>33.799999999999997</v>
      </c>
    </row>
    <row r="126" spans="1:7" ht="48.75" thickBot="1">
      <c r="A126" s="33" t="s">
        <v>56</v>
      </c>
      <c r="B126" s="4">
        <v>52.47</v>
      </c>
      <c r="C126" s="29"/>
      <c r="D126" s="11"/>
      <c r="E126" s="11"/>
      <c r="F126" s="39"/>
      <c r="G126" s="39"/>
    </row>
    <row r="127" spans="1:7" ht="85.5" thickBot="1">
      <c r="A127" s="35" t="s">
        <v>57</v>
      </c>
      <c r="B127" s="4">
        <v>20.279999999999998</v>
      </c>
      <c r="C127" s="29"/>
      <c r="D127" s="11"/>
      <c r="E127" s="11">
        <v>28.07085</v>
      </c>
      <c r="F127" s="39">
        <v>27.273799999999994</v>
      </c>
      <c r="G127" s="39">
        <v>20.279999999999998</v>
      </c>
    </row>
    <row r="129" spans="1:7" ht="48.75" thickBot="1">
      <c r="A129" s="5" t="s">
        <v>56</v>
      </c>
      <c r="B129">
        <f>B126</f>
        <v>52.47</v>
      </c>
    </row>
    <row r="130" spans="1:7">
      <c r="A130" s="16" t="s">
        <v>64</v>
      </c>
      <c r="B130" s="17">
        <f>AVERAGE(B78:B117)</f>
        <v>46.784750000000003</v>
      </c>
      <c r="C130" s="17"/>
    </row>
    <row r="131" spans="1:7">
      <c r="A131" s="16" t="s">
        <v>65</v>
      </c>
      <c r="B131" s="18">
        <f>AVERAGE(B83:B112)</f>
        <v>45.456333333333326</v>
      </c>
      <c r="C131" s="18"/>
    </row>
    <row r="132" spans="1:7">
      <c r="A132" s="16" t="s">
        <v>66</v>
      </c>
      <c r="B132" s="18">
        <f>AVERAGE(B89:B107)</f>
        <v>45.712105263157902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 t="e">
        <f>(1-E189)^(1/3)-1</f>
        <v>#DIV/0!</v>
      </c>
      <c r="F134" s="19" t="e">
        <f>(1-F189)^(1/3)-1</f>
        <v>#DIV/0!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 ht="15.75" thickBot="1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24"/>
      <c r="C138" s="255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5.75" thickBot="1">
      <c r="A139" s="8" t="s">
        <v>58</v>
      </c>
      <c r="B139" s="25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5.75" thickBot="1">
      <c r="A140" s="8" t="s">
        <v>59</v>
      </c>
      <c r="B140" s="25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5.75" thickBot="1">
      <c r="A141" s="8" t="s">
        <v>60</v>
      </c>
      <c r="B141" s="25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5.75" thickBot="1">
      <c r="A142" s="8" t="s">
        <v>61</v>
      </c>
      <c r="B142" s="25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5.75" thickBot="1">
      <c r="A143" s="8" t="s">
        <v>62</v>
      </c>
      <c r="B143" s="25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5.75" thickBot="1">
      <c r="A144" s="8" t="s">
        <v>63</v>
      </c>
      <c r="B144" s="25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5.75" thickBot="1">
      <c r="A145" s="3" t="s">
        <v>11</v>
      </c>
      <c r="B145" s="25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5.75" thickBot="1">
      <c r="A146" s="3" t="s">
        <v>12</v>
      </c>
      <c r="B146" s="25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5.75" thickBot="1">
      <c r="A147" s="3" t="s">
        <v>13</v>
      </c>
      <c r="B147" s="25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5.75" thickBot="1">
      <c r="A148" s="3" t="s">
        <v>14</v>
      </c>
      <c r="B148" s="25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5.75" thickBot="1">
      <c r="A149" s="3" t="s">
        <v>15</v>
      </c>
      <c r="B149" s="25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5.75" thickBot="1">
      <c r="A150" s="3" t="s">
        <v>16</v>
      </c>
      <c r="B150" s="25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5.75" thickBot="1">
      <c r="A151" s="3" t="s">
        <v>17</v>
      </c>
      <c r="B151" s="25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5.75" thickBot="1">
      <c r="A152" s="3" t="s">
        <v>18</v>
      </c>
      <c r="B152" s="25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5.75" thickBot="1">
      <c r="A153" s="3" t="s">
        <v>19</v>
      </c>
      <c r="B153" s="25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5.75" thickBot="1">
      <c r="A154" s="3" t="s">
        <v>20</v>
      </c>
      <c r="B154" s="25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5.75" thickBot="1">
      <c r="A155" s="3" t="s">
        <v>21</v>
      </c>
      <c r="B155" s="25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5.75" thickBot="1">
      <c r="A156" s="3" t="s">
        <v>22</v>
      </c>
      <c r="B156" s="25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5.75" thickBot="1">
      <c r="A157" s="3" t="s">
        <v>23</v>
      </c>
      <c r="B157" s="25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5.75" thickBot="1">
      <c r="A158" s="3" t="s">
        <v>24</v>
      </c>
      <c r="B158" s="25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5.75" thickBot="1">
      <c r="A159" s="3" t="s">
        <v>25</v>
      </c>
      <c r="B159" s="25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5.75" thickBot="1">
      <c r="A160" s="3" t="s">
        <v>26</v>
      </c>
      <c r="B160" s="25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5.75" thickBot="1">
      <c r="A161" s="3" t="s">
        <v>27</v>
      </c>
      <c r="B161" s="25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5.75" thickBot="1">
      <c r="A162" s="3" t="s">
        <v>28</v>
      </c>
      <c r="B162" s="25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5.75" thickBot="1">
      <c r="A163" s="3" t="s">
        <v>29</v>
      </c>
      <c r="B163" s="25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5.75" thickBot="1">
      <c r="A164" s="3" t="s">
        <v>30</v>
      </c>
      <c r="B164" s="25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5.75" thickBot="1">
      <c r="A165" s="3" t="s">
        <v>31</v>
      </c>
      <c r="B165" s="25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5.75" thickBot="1">
      <c r="A166" s="3" t="s">
        <v>32</v>
      </c>
      <c r="B166" s="25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5.75" thickBot="1">
      <c r="A167" s="3" t="s">
        <v>33</v>
      </c>
      <c r="B167" s="25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5.75" thickBot="1">
      <c r="A168" s="3" t="s">
        <v>34</v>
      </c>
      <c r="B168" s="25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5.75" thickBot="1">
      <c r="A169" s="3" t="s">
        <v>35</v>
      </c>
      <c r="B169" s="25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5.75" thickBot="1">
      <c r="A170" s="3" t="s">
        <v>36</v>
      </c>
      <c r="B170" s="25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5.75" thickBot="1">
      <c r="A171" s="3" t="s">
        <v>37</v>
      </c>
      <c r="B171" s="25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5.75" thickBot="1">
      <c r="A172" s="3" t="s">
        <v>38</v>
      </c>
      <c r="B172" s="25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5.75" thickBot="1">
      <c r="A173" s="3" t="s">
        <v>39</v>
      </c>
      <c r="B173" s="25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5.75" thickBot="1">
      <c r="A174" s="3" t="s">
        <v>40</v>
      </c>
      <c r="B174" s="25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5.75" thickBot="1">
      <c r="A175" s="3" t="s">
        <v>41</v>
      </c>
      <c r="B175" s="25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5.75" thickBot="1">
      <c r="A176" s="3" t="s">
        <v>42</v>
      </c>
      <c r="B176" s="25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5.75" thickBot="1">
      <c r="A177" s="3" t="s">
        <v>43</v>
      </c>
      <c r="B177" s="25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5.75" thickBot="1">
      <c r="A178" s="3" t="s">
        <v>44</v>
      </c>
      <c r="B178" s="25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5.75" thickBot="1">
      <c r="A179" s="3" t="s">
        <v>45</v>
      </c>
      <c r="B179" s="25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5.75" thickBot="1">
      <c r="A180" s="3" t="s">
        <v>46</v>
      </c>
      <c r="B180" s="25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5.75" thickBot="1">
      <c r="A181" s="3" t="s">
        <v>47</v>
      </c>
      <c r="B181" s="25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5.75" thickBot="1">
      <c r="A182" s="3" t="s">
        <v>48</v>
      </c>
      <c r="B182" s="25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5.75" thickBot="1">
      <c r="A183" s="3" t="s">
        <v>49</v>
      </c>
      <c r="B183" s="25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5.75" thickBot="1">
      <c r="A184" s="3" t="s">
        <v>50</v>
      </c>
      <c r="B184" s="25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5.75" thickBot="1">
      <c r="A185" s="3" t="s">
        <v>51</v>
      </c>
      <c r="B185" s="25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5.75" thickBot="1">
      <c r="A186" s="3" t="s">
        <v>52</v>
      </c>
      <c r="B186" s="25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5.75" thickBot="1">
      <c r="A187" s="3" t="s">
        <v>53</v>
      </c>
      <c r="B187" s="20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5.75" thickBot="1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48.75" thickBot="1">
      <c r="A190" s="5" t="s">
        <v>55</v>
      </c>
      <c r="B190" s="202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48.75" thickBot="1">
      <c r="A191" s="5" t="s">
        <v>56</v>
      </c>
      <c r="B191" s="201"/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>
      <c r="A195" s="16" t="s">
        <v>64</v>
      </c>
      <c r="B195" s="17" t="e">
        <f>AVERAGE(B143:B182)</f>
        <v>#DIV/0!</v>
      </c>
      <c r="C195" s="17"/>
    </row>
    <row r="196" spans="1:7">
      <c r="A196" s="16" t="s">
        <v>65</v>
      </c>
      <c r="B196" s="18" t="e">
        <f>AVERAGE(B148:B177)</f>
        <v>#DIV/0!</v>
      </c>
      <c r="C196" s="18"/>
    </row>
    <row r="197" spans="1:7">
      <c r="A197" s="16" t="s">
        <v>66</v>
      </c>
      <c r="B197" s="18" t="e">
        <f>AVERAGE(B154:B172)</f>
        <v>#DIV/0!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 ht="15.75" thickBot="1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5.75" thickBot="1">
      <c r="A204" s="27" t="s">
        <v>10</v>
      </c>
      <c r="B204" s="24">
        <v>1E-3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5.75" thickBot="1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5.75" thickBot="1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5.75" thickBot="1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5.75" thickBot="1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5.75" thickBot="1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5.75" thickBot="1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5.75" thickBot="1">
      <c r="A211" s="29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5.75" thickBot="1">
      <c r="A212" s="29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5.75" thickBot="1">
      <c r="A213" s="29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5.75" thickBot="1">
      <c r="A214" s="29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5.75" thickBot="1">
      <c r="A215" s="29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5.75" thickBot="1">
      <c r="A216" s="29" t="s">
        <v>16</v>
      </c>
      <c r="B216" s="25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5.75" thickBot="1">
      <c r="A217" s="29" t="s">
        <v>17</v>
      </c>
      <c r="B217" s="25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5.75" thickBot="1">
      <c r="A218" s="29" t="s">
        <v>18</v>
      </c>
      <c r="B218" s="25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5.75" thickBot="1">
      <c r="A219" s="29" t="s">
        <v>19</v>
      </c>
      <c r="B219" s="25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5.75" thickBot="1">
      <c r="A220" s="29" t="s">
        <v>20</v>
      </c>
      <c r="B220" s="25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5.75" thickBot="1">
      <c r="A221" s="29" t="s">
        <v>21</v>
      </c>
      <c r="B221" s="25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5.75" thickBot="1">
      <c r="A222" s="29" t="s">
        <v>22</v>
      </c>
      <c r="B222" s="25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5.75" thickBot="1">
      <c r="A223" s="29" t="s">
        <v>23</v>
      </c>
      <c r="B223" s="25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5.75" thickBot="1">
      <c r="A224" s="29" t="s">
        <v>24</v>
      </c>
      <c r="B224" s="25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5.75" thickBot="1">
      <c r="A225" s="29" t="s">
        <v>25</v>
      </c>
      <c r="B225" s="25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5.75" thickBot="1">
      <c r="A226" s="29" t="s">
        <v>26</v>
      </c>
      <c r="B226" s="25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5.75" thickBot="1">
      <c r="A227" s="29" t="s">
        <v>27</v>
      </c>
      <c r="B227" s="25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5.75" thickBot="1">
      <c r="A228" s="29" t="s">
        <v>28</v>
      </c>
      <c r="B228" s="25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5.75" thickBot="1">
      <c r="A229" s="29" t="s">
        <v>29</v>
      </c>
      <c r="B229" s="25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5.75" thickBot="1">
      <c r="A230" s="29" t="s">
        <v>30</v>
      </c>
      <c r="B230" s="25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5.75" thickBot="1">
      <c r="A231" s="29" t="s">
        <v>31</v>
      </c>
      <c r="B231" s="25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5.75" thickBot="1">
      <c r="A232" s="29" t="s">
        <v>32</v>
      </c>
      <c r="B232" s="25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5.75" thickBot="1">
      <c r="A233" s="29" t="s">
        <v>33</v>
      </c>
      <c r="B233" s="25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5.75" thickBot="1">
      <c r="A234" s="29" t="s">
        <v>34</v>
      </c>
      <c r="B234" s="25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5.75" thickBot="1">
      <c r="A235" s="29" t="s">
        <v>35</v>
      </c>
      <c r="B235" s="25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5.75" thickBot="1">
      <c r="A236" s="29" t="s">
        <v>36</v>
      </c>
      <c r="B236" s="25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5.75" thickBot="1">
      <c r="A237" s="29" t="s">
        <v>37</v>
      </c>
      <c r="B237" s="25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5.75" thickBot="1">
      <c r="A238" s="29" t="s">
        <v>38</v>
      </c>
      <c r="B238" s="25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5.75" thickBot="1">
      <c r="A239" s="29" t="s">
        <v>39</v>
      </c>
      <c r="B239" s="25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5.75" thickBot="1">
      <c r="A240" s="29" t="s">
        <v>40</v>
      </c>
      <c r="B240" s="25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5.75" thickBot="1">
      <c r="A241" s="29" t="s">
        <v>41</v>
      </c>
      <c r="B241" s="25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5.75" thickBot="1">
      <c r="A242" s="29" t="s">
        <v>42</v>
      </c>
      <c r="B242" s="25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5.75" thickBot="1">
      <c r="A243" s="29" t="s">
        <v>43</v>
      </c>
      <c r="B243" s="25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5.75" thickBot="1">
      <c r="A244" s="29" t="s">
        <v>44</v>
      </c>
      <c r="B244" s="25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5.75" thickBot="1">
      <c r="A245" s="29" t="s">
        <v>45</v>
      </c>
      <c r="B245" s="25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5.75" thickBot="1">
      <c r="A246" s="29" t="s">
        <v>46</v>
      </c>
      <c r="B246" s="25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5.75" thickBot="1">
      <c r="A247" s="29" t="s">
        <v>47</v>
      </c>
      <c r="B247" s="25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5.75" thickBot="1">
      <c r="A248" s="29" t="s">
        <v>48</v>
      </c>
      <c r="B248" s="25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5.75" thickBot="1">
      <c r="A249" s="29" t="s">
        <v>49</v>
      </c>
      <c r="B249" s="25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5.75" thickBot="1">
      <c r="A250" s="29" t="s">
        <v>50</v>
      </c>
      <c r="B250" s="25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5.75" thickBot="1">
      <c r="A251" s="29" t="s">
        <v>51</v>
      </c>
      <c r="B251" s="25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5.75" thickBot="1">
      <c r="A252" s="29" t="s">
        <v>52</v>
      </c>
      <c r="B252" s="25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5.75" thickBot="1">
      <c r="A253" s="29" t="s">
        <v>53</v>
      </c>
      <c r="B253" s="25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5.75" thickBot="1">
      <c r="A254" s="29" t="s">
        <v>53</v>
      </c>
      <c r="B254" s="25" t="s">
        <v>126</v>
      </c>
      <c r="C254" s="30">
        <f t="shared" si="4"/>
        <v>213.148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48.75" thickBot="1">
      <c r="A256" s="33" t="s">
        <v>55</v>
      </c>
      <c r="B256" s="3">
        <v>7.2</v>
      </c>
      <c r="C256" s="29"/>
      <c r="D256" s="58"/>
      <c r="E256" s="34">
        <v>7.527775000000001</v>
      </c>
      <c r="F256" s="41">
        <v>4.8539666666666665</v>
      </c>
      <c r="G256" s="42">
        <v>7.2</v>
      </c>
    </row>
    <row r="257" spans="1:7" ht="48.75" thickBot="1">
      <c r="A257" s="33" t="s">
        <v>56</v>
      </c>
      <c r="B257" s="4">
        <v>29.55</v>
      </c>
      <c r="C257" s="29"/>
      <c r="D257" s="11"/>
      <c r="E257" s="11"/>
      <c r="F257" s="39"/>
      <c r="G257" s="39"/>
    </row>
    <row r="258" spans="1:7" ht="85.5" thickBot="1">
      <c r="A258" s="35" t="s">
        <v>57</v>
      </c>
      <c r="B258" s="4">
        <v>4.32</v>
      </c>
      <c r="C258" s="29"/>
      <c r="D258" s="11"/>
      <c r="E258" s="11">
        <v>4.5166650000000006</v>
      </c>
      <c r="F258" s="39">
        <v>2.9123799999999997</v>
      </c>
      <c r="G258" s="39">
        <v>4.32</v>
      </c>
    </row>
    <row r="261" spans="1:7">
      <c r="A261" s="16" t="s">
        <v>64</v>
      </c>
      <c r="B261" s="17">
        <f>AVERAGE(B209:B248)</f>
        <v>7.527775000000001</v>
      </c>
      <c r="C261" s="17"/>
    </row>
    <row r="262" spans="1:7">
      <c r="A262" s="16" t="s">
        <v>65</v>
      </c>
      <c r="B262" s="18">
        <f>AVERAGE(B214:B243)</f>
        <v>4.8539666666666665</v>
      </c>
      <c r="C262" s="18"/>
    </row>
    <row r="263" spans="1:7">
      <c r="A263" s="16" t="s">
        <v>66</v>
      </c>
      <c r="B263" s="18">
        <f>AVERAGE(B220:B238)</f>
        <v>3.400105263157895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0</v>
      </c>
      <c r="F266" s="19">
        <f>(1-F321)^(1/3)-1</f>
        <v>0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5.75" thickBot="1">
      <c r="A271" s="8" t="s">
        <v>58</v>
      </c>
      <c r="B271" s="25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5.75" thickBot="1">
      <c r="A272" s="8" t="s">
        <v>59</v>
      </c>
      <c r="B272" s="25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5.75" thickBot="1">
      <c r="A273" s="8" t="s">
        <v>60</v>
      </c>
      <c r="B273" s="25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5.75" thickBot="1">
      <c r="A274" s="8" t="s">
        <v>61</v>
      </c>
      <c r="B274" s="25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5.75" thickBot="1">
      <c r="A275" s="8" t="s">
        <v>62</v>
      </c>
      <c r="B275" s="25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5.75" thickBot="1">
      <c r="A276" s="8" t="s">
        <v>63</v>
      </c>
      <c r="B276" s="25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5.75" thickBot="1">
      <c r="A277" s="3" t="s">
        <v>11</v>
      </c>
      <c r="B277" s="25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5.75" thickBot="1">
      <c r="A278" s="3" t="s">
        <v>12</v>
      </c>
      <c r="B278" s="25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5.75" thickBot="1">
      <c r="A279" s="3" t="s">
        <v>13</v>
      </c>
      <c r="B279" s="25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5.75" thickBot="1">
      <c r="A280" s="3" t="s">
        <v>14</v>
      </c>
      <c r="B280" s="25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5.75" thickBot="1">
      <c r="A281" s="3" t="s">
        <v>15</v>
      </c>
      <c r="B281" s="25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5.75" thickBot="1">
      <c r="A282" s="3" t="s">
        <v>16</v>
      </c>
      <c r="B282" s="25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5.75" thickBot="1">
      <c r="A283" s="3" t="s">
        <v>17</v>
      </c>
      <c r="B283" s="25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5.75" thickBot="1">
      <c r="A284" s="3" t="s">
        <v>18</v>
      </c>
      <c r="B284" s="25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5.75" thickBot="1">
      <c r="A285" s="3" t="s">
        <v>19</v>
      </c>
      <c r="B285" s="25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5.75" thickBot="1">
      <c r="A286" s="3" t="s">
        <v>20</v>
      </c>
      <c r="B286" s="25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5.75" thickBot="1">
      <c r="A287" s="3" t="s">
        <v>21</v>
      </c>
      <c r="B287" s="25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5.75" thickBot="1">
      <c r="A288" s="3" t="s">
        <v>22</v>
      </c>
      <c r="B288" s="25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5.75" thickBot="1">
      <c r="A289" s="3" t="s">
        <v>23</v>
      </c>
      <c r="B289" s="25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5.75" thickBot="1">
      <c r="A290" s="3" t="s">
        <v>24</v>
      </c>
      <c r="B290" s="25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5.75" thickBot="1">
      <c r="A291" s="3" t="s">
        <v>25</v>
      </c>
      <c r="B291" s="25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5.75" thickBot="1">
      <c r="A292" s="3" t="s">
        <v>26</v>
      </c>
      <c r="B292" s="25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5.75" thickBot="1">
      <c r="A293" s="3" t="s">
        <v>27</v>
      </c>
      <c r="B293" s="25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5.75" thickBot="1">
      <c r="A294" s="3" t="s">
        <v>28</v>
      </c>
      <c r="B294" s="25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5.75" thickBot="1">
      <c r="A295" s="3" t="s">
        <v>29</v>
      </c>
      <c r="B295" s="25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5.75" thickBot="1">
      <c r="A296" s="3" t="s">
        <v>30</v>
      </c>
      <c r="B296" s="25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5.75" thickBot="1">
      <c r="A297" s="3" t="s">
        <v>31</v>
      </c>
      <c r="B297" s="25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5.75" thickBot="1">
      <c r="A298" s="3" t="s">
        <v>32</v>
      </c>
      <c r="B298" s="25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5.75" thickBot="1">
      <c r="A299" s="3" t="s">
        <v>33</v>
      </c>
      <c r="B299" s="25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5.75" thickBot="1">
      <c r="A300" s="3" t="s">
        <v>34</v>
      </c>
      <c r="B300" s="25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5.75" thickBot="1">
      <c r="A301" s="3" t="s">
        <v>35</v>
      </c>
      <c r="B301" s="25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5.75" thickBot="1">
      <c r="A302" s="3" t="s">
        <v>36</v>
      </c>
      <c r="B302" s="25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5.75" thickBot="1">
      <c r="A303" s="3" t="s">
        <v>37</v>
      </c>
      <c r="B303" s="25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5.75" thickBot="1">
      <c r="A304" s="3" t="s">
        <v>38</v>
      </c>
      <c r="B304" s="25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5.75" thickBot="1">
      <c r="A305" s="3" t="s">
        <v>39</v>
      </c>
      <c r="B305" s="25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5.75" thickBot="1">
      <c r="A306" s="3" t="s">
        <v>40</v>
      </c>
      <c r="B306" s="25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5.75" thickBot="1">
      <c r="A307" s="3" t="s">
        <v>41</v>
      </c>
      <c r="B307" s="25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5.75" thickBot="1">
      <c r="A308" s="3" t="s">
        <v>42</v>
      </c>
      <c r="B308" s="25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5.75" thickBot="1">
      <c r="A309" s="3" t="s">
        <v>43</v>
      </c>
      <c r="B309" s="25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5.75" thickBot="1">
      <c r="A310" s="3" t="s">
        <v>44</v>
      </c>
      <c r="B310" s="25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5.75" thickBot="1">
      <c r="A311" s="3" t="s">
        <v>45</v>
      </c>
      <c r="B311" s="25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5.75" thickBot="1">
      <c r="A312" s="3" t="s">
        <v>46</v>
      </c>
      <c r="B312" s="25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5.75" thickBot="1">
      <c r="A313" s="3" t="s">
        <v>47</v>
      </c>
      <c r="B313" s="25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5.75" thickBot="1">
      <c r="A314" s="3" t="s">
        <v>48</v>
      </c>
      <c r="B314" s="25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5.75" thickBot="1">
      <c r="A315" s="3" t="s">
        <v>49</v>
      </c>
      <c r="B315" s="25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5.75" thickBot="1">
      <c r="A316" s="3" t="s">
        <v>50</v>
      </c>
      <c r="B316" s="25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5.75" thickBot="1">
      <c r="A317" s="3" t="s">
        <v>51</v>
      </c>
      <c r="B317" s="25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5.75" thickBot="1">
      <c r="A318" s="3" t="s">
        <v>52</v>
      </c>
      <c r="B318" s="25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5.75" thickBot="1">
      <c r="A319" s="3" t="s">
        <v>53</v>
      </c>
      <c r="B319" s="25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5.75" thickBot="1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/>
      <c r="F321" s="26"/>
      <c r="G321" s="26"/>
    </row>
    <row r="322" spans="1:7" ht="48.75" thickBot="1">
      <c r="A322" s="5" t="s">
        <v>55</v>
      </c>
      <c r="B322" s="3"/>
      <c r="D322" s="4"/>
      <c r="E322" s="12"/>
      <c r="F322" s="45"/>
      <c r="G322" s="46"/>
    </row>
    <row r="323" spans="1:7" ht="48.75" thickBot="1">
      <c r="A323" s="5" t="s">
        <v>56</v>
      </c>
      <c r="B323" s="4"/>
      <c r="D323" s="1"/>
      <c r="E323" s="1"/>
      <c r="F323" s="37"/>
      <c r="G323" s="37"/>
    </row>
    <row r="324" spans="1:7" ht="85.5" thickBot="1">
      <c r="A324" s="6" t="s">
        <v>57</v>
      </c>
      <c r="B324" s="4"/>
      <c r="D324" s="1"/>
      <c r="E324" s="1"/>
      <c r="F324" s="37"/>
      <c r="G324" s="37"/>
    </row>
    <row r="327" spans="1:7">
      <c r="A327" s="16" t="s">
        <v>64</v>
      </c>
      <c r="B327" s="17" t="e">
        <f>AVERAGE(B275:B314)</f>
        <v>#DIV/0!</v>
      </c>
    </row>
    <row r="328" spans="1:7">
      <c r="A328" s="16" t="s">
        <v>65</v>
      </c>
      <c r="B328" s="18" t="e">
        <f>AVERAGE(B280:B309)</f>
        <v>#DIV/0!</v>
      </c>
    </row>
    <row r="329" spans="1:7">
      <c r="A329" s="16" t="s">
        <v>66</v>
      </c>
      <c r="B329" s="18" t="e">
        <f>AVERAGE(B286:B304)</f>
        <v>#DIV/0!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0</v>
      </c>
      <c r="F333" s="19">
        <f>(1-F388)^(1/3)-1</f>
        <v>0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5.75" thickBot="1">
      <c r="A338" s="8" t="s">
        <v>58</v>
      </c>
      <c r="B338" s="25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5.75" thickBot="1">
      <c r="A339" s="8" t="s">
        <v>59</v>
      </c>
      <c r="B339" s="25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5.75" thickBot="1">
      <c r="A340" s="8" t="s">
        <v>60</v>
      </c>
      <c r="B340" s="25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5.75" thickBot="1">
      <c r="A341" s="8" t="s">
        <v>61</v>
      </c>
      <c r="B341" s="25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5.75" thickBot="1">
      <c r="A342" s="8" t="s">
        <v>62</v>
      </c>
      <c r="B342" s="25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5.75" thickBot="1">
      <c r="A343" s="8" t="s">
        <v>63</v>
      </c>
      <c r="B343" s="25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5.75" thickBot="1">
      <c r="A344" s="3" t="s">
        <v>11</v>
      </c>
      <c r="B344" s="25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5.75" thickBot="1">
      <c r="A345" s="3" t="s">
        <v>12</v>
      </c>
      <c r="B345" s="25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5.75" thickBot="1">
      <c r="A346" s="3" t="s">
        <v>13</v>
      </c>
      <c r="B346" s="25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5.75" thickBot="1">
      <c r="A347" s="3" t="s">
        <v>14</v>
      </c>
      <c r="B347" s="25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5.75" thickBot="1">
      <c r="A348" s="3" t="s">
        <v>15</v>
      </c>
      <c r="B348" s="25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5.75" thickBot="1">
      <c r="A349" s="3" t="s">
        <v>16</v>
      </c>
      <c r="B349" s="25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5.75" thickBot="1">
      <c r="A350" s="3" t="s">
        <v>17</v>
      </c>
      <c r="B350" s="25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5.75" thickBot="1">
      <c r="A351" s="3" t="s">
        <v>18</v>
      </c>
      <c r="B351" s="25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5.75" thickBot="1">
      <c r="A352" s="3" t="s">
        <v>19</v>
      </c>
      <c r="B352" s="25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5.75" thickBot="1">
      <c r="A353" s="3" t="s">
        <v>20</v>
      </c>
      <c r="B353" s="25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5.75" thickBot="1">
      <c r="A354" s="3" t="s">
        <v>21</v>
      </c>
      <c r="B354" s="25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5.75" thickBot="1">
      <c r="A355" s="3" t="s">
        <v>22</v>
      </c>
      <c r="B355" s="25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5.75" thickBot="1">
      <c r="A356" s="3" t="s">
        <v>23</v>
      </c>
      <c r="B356" s="25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5.75" thickBot="1">
      <c r="A357" s="3" t="s">
        <v>24</v>
      </c>
      <c r="B357" s="25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5.75" thickBot="1">
      <c r="A358" s="3" t="s">
        <v>25</v>
      </c>
      <c r="B358" s="25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5.75" thickBot="1">
      <c r="A359" s="3" t="s">
        <v>26</v>
      </c>
      <c r="B359" s="25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5.75" thickBot="1">
      <c r="A360" s="3" t="s">
        <v>27</v>
      </c>
      <c r="B360" s="25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5.75" thickBot="1">
      <c r="A361" s="3" t="s">
        <v>28</v>
      </c>
      <c r="B361" s="25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5.75" thickBot="1">
      <c r="A362" s="3" t="s">
        <v>29</v>
      </c>
      <c r="B362" s="25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5.75" thickBot="1">
      <c r="A363" s="3" t="s">
        <v>30</v>
      </c>
      <c r="B363" s="25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5.75" thickBot="1">
      <c r="A364" s="3" t="s">
        <v>31</v>
      </c>
      <c r="B364" s="25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5.75" thickBot="1">
      <c r="A365" s="3" t="s">
        <v>32</v>
      </c>
      <c r="B365" s="25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5.75" thickBot="1">
      <c r="A366" s="3" t="s">
        <v>33</v>
      </c>
      <c r="B366" s="25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5.75" thickBot="1">
      <c r="A367" s="3" t="s">
        <v>34</v>
      </c>
      <c r="B367" s="25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5.75" thickBot="1">
      <c r="A368" s="3" t="s">
        <v>35</v>
      </c>
      <c r="B368" s="25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5.75" thickBot="1">
      <c r="A369" s="3" t="s">
        <v>36</v>
      </c>
      <c r="B369" s="25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5.75" thickBot="1">
      <c r="A370" s="3" t="s">
        <v>37</v>
      </c>
      <c r="B370" s="25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5.75" thickBot="1">
      <c r="A371" s="3" t="s">
        <v>38</v>
      </c>
      <c r="B371" s="25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5.75" thickBot="1">
      <c r="A372" s="3" t="s">
        <v>39</v>
      </c>
      <c r="B372" s="25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5.75" thickBot="1">
      <c r="A373" s="3" t="s">
        <v>40</v>
      </c>
      <c r="B373" s="25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5.75" thickBot="1">
      <c r="A374" s="3" t="s">
        <v>41</v>
      </c>
      <c r="B374" s="25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5.75" thickBot="1">
      <c r="A375" s="3" t="s">
        <v>42</v>
      </c>
      <c r="B375" s="25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5.75" thickBot="1">
      <c r="A376" s="3" t="s">
        <v>43</v>
      </c>
      <c r="B376" s="25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5.75" thickBot="1">
      <c r="A377" s="3" t="s">
        <v>44</v>
      </c>
      <c r="B377" s="25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5.75" thickBot="1">
      <c r="A378" s="3" t="s">
        <v>45</v>
      </c>
      <c r="B378" s="25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5.75" thickBot="1">
      <c r="A379" s="3" t="s">
        <v>46</v>
      </c>
      <c r="B379" s="25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5.75" thickBot="1">
      <c r="A380" s="3" t="s">
        <v>47</v>
      </c>
      <c r="B380" s="25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5.75" thickBot="1">
      <c r="A381" s="3" t="s">
        <v>48</v>
      </c>
      <c r="B381" s="25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5.75" thickBot="1">
      <c r="A382" s="3" t="s">
        <v>49</v>
      </c>
      <c r="B382" s="25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5.75" thickBot="1">
      <c r="A383" s="3" t="s">
        <v>50</v>
      </c>
      <c r="B383" s="25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5.75" thickBot="1">
      <c r="A384" s="3" t="s">
        <v>51</v>
      </c>
      <c r="B384" s="25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5.75" thickBot="1">
      <c r="A385" s="3" t="s">
        <v>52</v>
      </c>
      <c r="B385" s="25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5.75" thickBot="1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5.75" thickBot="1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/>
      <c r="F388" s="26"/>
      <c r="G388" s="26"/>
    </row>
    <row r="389" spans="1:7" ht="48.75" thickBot="1">
      <c r="A389" s="5" t="s">
        <v>55</v>
      </c>
      <c r="B389" s="3"/>
      <c r="D389" s="4" t="s">
        <v>69</v>
      </c>
      <c r="E389" s="12"/>
      <c r="F389" s="45"/>
      <c r="G389" s="46"/>
    </row>
    <row r="390" spans="1:7" ht="48.75" thickBot="1">
      <c r="A390" s="5" t="s">
        <v>56</v>
      </c>
      <c r="B390" s="4"/>
      <c r="D390" s="1"/>
      <c r="E390" s="1"/>
      <c r="F390" s="37"/>
      <c r="G390" s="37"/>
    </row>
    <row r="391" spans="1:7" ht="85.5" thickBot="1">
      <c r="A391" s="6" t="s">
        <v>57</v>
      </c>
      <c r="B391" s="4"/>
      <c r="D391" s="1"/>
      <c r="E391" s="1"/>
      <c r="F391" s="37"/>
      <c r="G391" s="37"/>
    </row>
    <row r="394" spans="1:7">
      <c r="A394" s="16" t="s">
        <v>64</v>
      </c>
      <c r="B394" s="17" t="e">
        <f>AVERAGE(B342:B381)</f>
        <v>#DIV/0!</v>
      </c>
    </row>
    <row r="395" spans="1:7">
      <c r="A395" s="16" t="s">
        <v>65</v>
      </c>
      <c r="B395" s="18" t="e">
        <f>AVERAGE(B347:B376)</f>
        <v>#DIV/0!</v>
      </c>
    </row>
    <row r="396" spans="1:7">
      <c r="A396" s="16" t="s">
        <v>66</v>
      </c>
      <c r="B396" s="18" t="e">
        <f>AVERAGE(B353:B371)</f>
        <v>#DIV/0!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 t="e">
        <f>(1-E456)^(1/3)-1</f>
        <v>#DIV/0!</v>
      </c>
      <c r="F401" s="19" t="e">
        <f>(1-F456)^(1/3)-1</f>
        <v>#DIV/0!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48.75" thickBot="1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defaultColWidth="8.85546875" defaultRowHeight="15"/>
  <cols>
    <col min="3" max="3" width="9.140625"/>
    <col min="5" max="5" width="9.42578125" bestFit="1" customWidth="1"/>
    <col min="6" max="6" width="8.710937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494" t="s">
        <v>0</v>
      </c>
      <c r="B2" s="497" t="s">
        <v>1</v>
      </c>
      <c r="C2" s="498"/>
      <c r="D2" s="499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>
      <c r="A56" s="29" t="s">
        <v>53</v>
      </c>
      <c r="B56" s="31" t="s">
        <v>107</v>
      </c>
      <c r="C56" s="30">
        <f t="shared" si="0"/>
        <v>303.2</v>
      </c>
      <c r="D56" s="11">
        <v>49.1</v>
      </c>
      <c r="E56" s="11"/>
      <c r="F56" s="39"/>
      <c r="G56" s="39"/>
    </row>
    <row r="57" spans="1:7">
      <c r="A57" s="29"/>
      <c r="B57" s="31"/>
      <c r="C57" s="31"/>
      <c r="D57" s="11"/>
      <c r="E57" s="32">
        <v>8.8586743363142248E-2</v>
      </c>
      <c r="F57" s="40">
        <v>0.10846723819254585</v>
      </c>
      <c r="G57" s="40">
        <v>7.1778353998201913E-2</v>
      </c>
    </row>
    <row r="58" spans="1:7" ht="48">
      <c r="A58" s="33" t="s">
        <v>55</v>
      </c>
      <c r="B58" s="31">
        <v>20</v>
      </c>
      <c r="C58" s="31"/>
      <c r="D58" s="11"/>
      <c r="E58" s="34">
        <v>15.424999999999997</v>
      </c>
      <c r="F58" s="41">
        <v>11.936666666666666</v>
      </c>
      <c r="G58" s="42">
        <v>20</v>
      </c>
    </row>
    <row r="59" spans="1:7" ht="48">
      <c r="A59" s="33" t="s">
        <v>56</v>
      </c>
      <c r="B59" s="31">
        <v>29.7</v>
      </c>
      <c r="C59" s="31"/>
      <c r="D59" s="11"/>
      <c r="E59" s="11"/>
      <c r="F59" s="39"/>
      <c r="G59" s="39"/>
    </row>
    <row r="60" spans="1:7" ht="84.75">
      <c r="A60" s="35" t="s">
        <v>57</v>
      </c>
      <c r="B60" s="29">
        <v>12</v>
      </c>
      <c r="C60" s="29"/>
      <c r="D60" s="11"/>
      <c r="E60" s="11">
        <v>9.2549999999999972</v>
      </c>
      <c r="F60" s="39">
        <v>7.161999999999999</v>
      </c>
      <c r="G60" s="39">
        <v>12</v>
      </c>
    </row>
    <row r="62" spans="1:7" ht="48.75" thickBot="1">
      <c r="A62" s="5" t="s">
        <v>56</v>
      </c>
      <c r="B62">
        <f>B59</f>
        <v>29.7</v>
      </c>
    </row>
    <row r="63" spans="1:7">
      <c r="A63" s="16" t="s">
        <v>64</v>
      </c>
      <c r="B63" s="17">
        <f>AVERAGE(B11:B50)</f>
        <v>15.424999999999997</v>
      </c>
      <c r="C63" s="17"/>
    </row>
    <row r="64" spans="1:7">
      <c r="A64" s="16" t="s">
        <v>65</v>
      </c>
      <c r="B64" s="18">
        <f>AVERAGE(B16:B45)</f>
        <v>11.936666666666666</v>
      </c>
      <c r="C64" s="18"/>
    </row>
    <row r="65" spans="1:7">
      <c r="A65" s="16" t="s">
        <v>66</v>
      </c>
      <c r="B65" s="18">
        <f>AVERAGE(B22:B40)</f>
        <v>10.9</v>
      </c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8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>
      <c r="A99" s="29" t="s">
        <v>30</v>
      </c>
      <c r="B99" s="153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>
      <c r="A102" s="29" t="s">
        <v>33</v>
      </c>
      <c r="B102" s="153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>
      <c r="A105" s="29" t="s">
        <v>36</v>
      </c>
      <c r="B105" s="153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>
      <c r="A123" s="29" t="s">
        <v>53</v>
      </c>
      <c r="B123" s="29" t="s">
        <v>108</v>
      </c>
      <c r="C123" s="30">
        <f t="shared" si="1"/>
        <v>185.4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7.3894242779548813E-2</v>
      </c>
      <c r="F124" s="40">
        <v>7.8146723136864701E-2</v>
      </c>
      <c r="G124" s="40">
        <v>0.18206415443881321</v>
      </c>
    </row>
    <row r="125" spans="1:7" ht="48">
      <c r="A125" s="33" t="s">
        <v>55</v>
      </c>
      <c r="B125" s="154">
        <v>27.53</v>
      </c>
      <c r="C125" s="29"/>
      <c r="D125" s="11"/>
      <c r="E125" s="34">
        <v>51.004999999999995</v>
      </c>
      <c r="F125" s="41">
        <v>49.566666666666656</v>
      </c>
      <c r="G125" s="42">
        <v>27.53</v>
      </c>
    </row>
    <row r="126" spans="1:7" ht="48">
      <c r="A126" s="33" t="s">
        <v>56</v>
      </c>
      <c r="B126" s="154">
        <v>54.16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16.5</v>
      </c>
      <c r="C127" s="29"/>
      <c r="D127" s="11"/>
      <c r="E127" s="11">
        <v>30.602999999999994</v>
      </c>
      <c r="F127" s="39">
        <v>29.739999999999991</v>
      </c>
      <c r="G127" s="39">
        <v>16.518000000000001</v>
      </c>
    </row>
    <row r="129" spans="1:7" ht="48.75" thickBot="1">
      <c r="A129" s="5" t="s">
        <v>56</v>
      </c>
      <c r="B129">
        <f>B126</f>
        <v>54.16</v>
      </c>
    </row>
    <row r="130" spans="1:7">
      <c r="A130" s="16" t="s">
        <v>64</v>
      </c>
      <c r="B130" s="17">
        <f>AVERAGE(B78:B117)</f>
        <v>51.004999999999995</v>
      </c>
      <c r="C130" s="17"/>
    </row>
    <row r="131" spans="1:7">
      <c r="A131" s="16" t="s">
        <v>65</v>
      </c>
      <c r="B131" s="18">
        <f>AVERAGE(B83:B112)</f>
        <v>49.566666666666656</v>
      </c>
      <c r="C131" s="18"/>
    </row>
    <row r="132" spans="1:7">
      <c r="A132" s="16" t="s">
        <v>66</v>
      </c>
      <c r="B132" s="18">
        <f>AVERAGE(B89:B107)</f>
        <v>49.363157894736844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1E-3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5.75" thickBot="1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5.75" thickBot="1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5.75" thickBot="1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5.75" thickBot="1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5.75" thickBot="1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5.75" thickBot="1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5.75" thickBot="1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5.75" thickBot="1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5.75" thickBot="1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5.75" thickBot="1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5.75" thickBot="1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5.75" thickBot="1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5.75" thickBot="1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5.75" thickBot="1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5.75" thickBot="1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5.75" thickBot="1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5.75" thickBot="1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5.75" thickBot="1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5.75" thickBot="1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5.75" thickBot="1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5.75" thickBot="1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5.75" thickBot="1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5.75" thickBot="1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5.75" thickBot="1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5.75" thickBot="1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5.75" thickBot="1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5.75" thickBot="1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5.75" thickBot="1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5.75" thickBot="1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5.75" thickBot="1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5.75" thickBot="1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5.75" thickBot="1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5.75" thickBot="1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5.75" thickBot="1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5.75" thickBot="1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5.75" thickBot="1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5.75" thickBot="1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5.75" thickBot="1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5.75" thickBot="1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48.75" thickBot="1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48.75" thickBot="1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>
      <c r="A195" s="16" t="s">
        <v>64</v>
      </c>
      <c r="B195" s="17">
        <f>AVERAGE(B143:B182)</f>
        <v>0.19465000000000002</v>
      </c>
      <c r="C195" s="17"/>
    </row>
    <row r="196" spans="1:7">
      <c r="A196" s="16" t="s">
        <v>65</v>
      </c>
      <c r="B196" s="18">
        <f>AVERAGE(B148:B177)</f>
        <v>0.13063333333333335</v>
      </c>
      <c r="C196" s="18"/>
    </row>
    <row r="197" spans="1:7">
      <c r="A197" s="16" t="s">
        <v>66</v>
      </c>
      <c r="B197" s="18">
        <f>AVERAGE(B154:B172)</f>
        <v>8.7210526315789474E-2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0.12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>
      <c r="A254" s="29" t="s">
        <v>53</v>
      </c>
      <c r="B254" s="29" t="s">
        <v>110</v>
      </c>
      <c r="C254" s="30">
        <f t="shared" si="3"/>
        <v>44.69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48">
      <c r="A256" s="33" t="s">
        <v>55</v>
      </c>
      <c r="B256" s="29">
        <v>2</v>
      </c>
      <c r="C256" s="29"/>
      <c r="D256" s="58"/>
      <c r="E256" s="34">
        <v>1.3740000000000001</v>
      </c>
      <c r="F256" s="41">
        <v>1.1589999999999998</v>
      </c>
      <c r="G256" s="42">
        <v>2</v>
      </c>
    </row>
    <row r="257" spans="1:7" ht="48">
      <c r="A257" s="33" t="s">
        <v>56</v>
      </c>
      <c r="B257" s="29">
        <v>2.6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1.2</v>
      </c>
      <c r="C258" s="29"/>
      <c r="D258" s="11"/>
      <c r="E258" s="11">
        <v>0.82440000000000002</v>
      </c>
      <c r="F258" s="39">
        <v>0.69539999999999991</v>
      </c>
      <c r="G258" s="39">
        <v>1.2</v>
      </c>
    </row>
    <row r="261" spans="1:7">
      <c r="A261" s="16" t="s">
        <v>64</v>
      </c>
      <c r="B261" s="17">
        <f>AVERAGE(B209:B248)</f>
        <v>1.3740000000000001</v>
      </c>
      <c r="C261" s="17"/>
    </row>
    <row r="262" spans="1:7">
      <c r="A262" s="16" t="s">
        <v>65</v>
      </c>
      <c r="B262" s="18">
        <f>AVERAGE(B214:B243)</f>
        <v>1.1589999999999998</v>
      </c>
      <c r="C262" s="18"/>
    </row>
    <row r="263" spans="1:7">
      <c r="A263" s="16" t="s">
        <v>66</v>
      </c>
      <c r="B263" s="18">
        <f>AVERAGE(B220:B238)</f>
        <v>1.0821052631578947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>
      <c r="A269" s="50">
        <v>1</v>
      </c>
      <c r="B269" s="158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155" t="s">
        <v>10</v>
      </c>
      <c r="B270" s="57">
        <v>3.2</v>
      </c>
      <c r="C270">
        <v>0</v>
      </c>
      <c r="D270" s="157">
        <v>0</v>
      </c>
      <c r="E270" s="14">
        <v>0</v>
      </c>
      <c r="F270" s="38">
        <v>0</v>
      </c>
      <c r="G270" s="38">
        <v>0</v>
      </c>
    </row>
    <row r="271" spans="1:7" ht="15.75" thickBot="1">
      <c r="A271" s="155" t="s">
        <v>58</v>
      </c>
      <c r="B271" s="57">
        <v>8.1999999999999993</v>
      </c>
      <c r="C271" s="30">
        <f>B270</f>
        <v>3.2</v>
      </c>
      <c r="D271" s="157">
        <v>0</v>
      </c>
      <c r="E271" s="14">
        <v>0</v>
      </c>
      <c r="F271" s="38">
        <v>0</v>
      </c>
      <c r="G271" s="38">
        <v>0</v>
      </c>
    </row>
    <row r="272" spans="1:7" ht="15.75" thickBot="1">
      <c r="A272" s="155" t="s">
        <v>59</v>
      </c>
      <c r="B272" s="57">
        <v>11.1</v>
      </c>
      <c r="C272" s="30">
        <f t="shared" ref="C272:C320" si="4">B271</f>
        <v>8.1999999999999993</v>
      </c>
      <c r="D272" s="157">
        <v>0</v>
      </c>
      <c r="E272" s="14">
        <v>0</v>
      </c>
      <c r="F272" s="38">
        <v>0</v>
      </c>
      <c r="G272" s="38">
        <v>0</v>
      </c>
    </row>
    <row r="273" spans="1:7" ht="15.75" thickBot="1">
      <c r="A273" s="155" t="s">
        <v>60</v>
      </c>
      <c r="B273" s="57">
        <v>12.8</v>
      </c>
      <c r="C273" s="30">
        <f t="shared" si="4"/>
        <v>11.1</v>
      </c>
      <c r="D273" s="157">
        <v>0</v>
      </c>
      <c r="E273" s="14">
        <v>0</v>
      </c>
      <c r="F273" s="38">
        <v>0</v>
      </c>
      <c r="G273" s="38">
        <v>0</v>
      </c>
    </row>
    <row r="274" spans="1:7" ht="15.75" thickBot="1">
      <c r="A274" s="155" t="s">
        <v>61</v>
      </c>
      <c r="B274" s="57">
        <v>14.5</v>
      </c>
      <c r="C274" s="30">
        <f t="shared" si="4"/>
        <v>12.8</v>
      </c>
      <c r="D274" s="157">
        <v>0</v>
      </c>
      <c r="E274" s="14">
        <v>0</v>
      </c>
      <c r="F274" s="38">
        <v>0</v>
      </c>
      <c r="G274" s="38">
        <v>0</v>
      </c>
    </row>
    <row r="275" spans="1:7" ht="15.75" thickBot="1">
      <c r="A275" s="155" t="s">
        <v>62</v>
      </c>
      <c r="B275" s="57">
        <v>15.9</v>
      </c>
      <c r="C275" s="30">
        <f t="shared" si="4"/>
        <v>14.5</v>
      </c>
      <c r="D275" s="157">
        <v>0</v>
      </c>
      <c r="E275" s="14">
        <v>0</v>
      </c>
      <c r="F275" s="38">
        <v>0</v>
      </c>
      <c r="G275" s="38">
        <v>0</v>
      </c>
    </row>
    <row r="276" spans="1:7" ht="15.75" thickBot="1">
      <c r="A276" s="155" t="s">
        <v>63</v>
      </c>
      <c r="B276" s="57">
        <v>16.899999999999999</v>
      </c>
      <c r="C276" s="30">
        <f t="shared" si="4"/>
        <v>15.9</v>
      </c>
      <c r="D276" s="157">
        <v>0</v>
      </c>
      <c r="E276" s="14">
        <v>0</v>
      </c>
      <c r="F276" s="38">
        <v>0</v>
      </c>
      <c r="G276" s="38">
        <v>0</v>
      </c>
    </row>
    <row r="277" spans="1:7" ht="15.75" thickBot="1">
      <c r="A277" s="156" t="s">
        <v>11</v>
      </c>
      <c r="B277" s="57">
        <v>17.899999999999999</v>
      </c>
      <c r="C277" s="30">
        <f t="shared" si="4"/>
        <v>16.899999999999999</v>
      </c>
      <c r="D277" s="157">
        <v>0</v>
      </c>
      <c r="E277" s="14">
        <v>0</v>
      </c>
      <c r="F277" s="38">
        <v>0</v>
      </c>
      <c r="G277" s="38">
        <v>0</v>
      </c>
    </row>
    <row r="278" spans="1:7" ht="15.75" thickBot="1">
      <c r="A278" s="156" t="s">
        <v>12</v>
      </c>
      <c r="B278" s="57">
        <v>18.600000000000001</v>
      </c>
      <c r="C278" s="30">
        <f t="shared" si="4"/>
        <v>17.899999999999999</v>
      </c>
      <c r="D278" s="157">
        <v>0</v>
      </c>
      <c r="E278" s="14">
        <v>0</v>
      </c>
      <c r="F278" s="38">
        <v>9.7849462365592562E-4</v>
      </c>
      <c r="G278" s="38">
        <v>0</v>
      </c>
    </row>
    <row r="279" spans="1:7" ht="15.75" thickBot="1">
      <c r="A279" s="156" t="s">
        <v>13</v>
      </c>
      <c r="B279" s="57">
        <v>19.600000000000001</v>
      </c>
      <c r="C279" s="30">
        <f t="shared" si="4"/>
        <v>18.600000000000001</v>
      </c>
      <c r="D279" s="157">
        <v>4.0994897959183652E-2</v>
      </c>
      <c r="E279" s="14"/>
      <c r="F279" s="38">
        <v>6.0306122448979703E-3</v>
      </c>
      <c r="G279" s="38">
        <v>0</v>
      </c>
    </row>
    <row r="280" spans="1:7" ht="15.75" thickBot="1">
      <c r="A280" s="156" t="s">
        <v>14</v>
      </c>
      <c r="B280" s="57">
        <v>20.3</v>
      </c>
      <c r="C280" s="30">
        <f t="shared" si="4"/>
        <v>19.600000000000001</v>
      </c>
      <c r="D280" s="157">
        <v>7.4064039408866938E-2</v>
      </c>
      <c r="E280" s="14"/>
      <c r="F280" s="38">
        <v>9.2709359605911406E-3</v>
      </c>
      <c r="G280" s="38">
        <v>0</v>
      </c>
    </row>
    <row r="281" spans="1:7" ht="15.75" thickBot="1">
      <c r="A281" s="156" t="s">
        <v>15</v>
      </c>
      <c r="B281" s="57">
        <v>21</v>
      </c>
      <c r="C281" s="30">
        <f t="shared" si="4"/>
        <v>20.3</v>
      </c>
      <c r="D281" s="157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5.75" thickBot="1">
      <c r="A282" s="156" t="s">
        <v>16</v>
      </c>
      <c r="B282" s="57">
        <v>21.6</v>
      </c>
      <c r="C282" s="30">
        <f t="shared" si="4"/>
        <v>21</v>
      </c>
      <c r="D282" s="157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5.75" thickBot="1">
      <c r="A283" s="156" t="s">
        <v>17</v>
      </c>
      <c r="B283" s="57">
        <v>22.3</v>
      </c>
      <c r="C283" s="30">
        <f t="shared" si="4"/>
        <v>21.6</v>
      </c>
      <c r="D283" s="157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5.75" thickBot="1">
      <c r="A284" s="156" t="s">
        <v>18</v>
      </c>
      <c r="B284" s="57">
        <v>23</v>
      </c>
      <c r="C284" s="30">
        <f t="shared" si="4"/>
        <v>22.3</v>
      </c>
      <c r="D284" s="157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5.75" thickBot="1">
      <c r="A285" s="156" t="s">
        <v>19</v>
      </c>
      <c r="B285" s="57">
        <v>23.5</v>
      </c>
      <c r="C285" s="30">
        <f t="shared" si="4"/>
        <v>23</v>
      </c>
      <c r="D285" s="157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5.75" thickBot="1">
      <c r="A286" s="156" t="s">
        <v>20</v>
      </c>
      <c r="B286" s="57">
        <v>24.2</v>
      </c>
      <c r="C286" s="30">
        <f t="shared" si="4"/>
        <v>23.5</v>
      </c>
      <c r="D286" s="157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5.75" thickBot="1">
      <c r="A287" s="156" t="s">
        <v>21</v>
      </c>
      <c r="B287" s="57">
        <v>24.8</v>
      </c>
      <c r="C287" s="30">
        <f t="shared" si="4"/>
        <v>24.2</v>
      </c>
      <c r="D287" s="157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5.75" thickBot="1">
      <c r="A288" s="156" t="s">
        <v>22</v>
      </c>
      <c r="B288" s="57">
        <v>25.5</v>
      </c>
      <c r="C288" s="30">
        <f t="shared" si="4"/>
        <v>24.8</v>
      </c>
      <c r="D288" s="157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5.75" thickBot="1">
      <c r="A289" s="156" t="s">
        <v>23</v>
      </c>
      <c r="B289" s="57">
        <v>26.4</v>
      </c>
      <c r="C289" s="30">
        <f t="shared" si="4"/>
        <v>25.5</v>
      </c>
      <c r="D289" s="157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5.75" thickBot="1">
      <c r="A290" s="156" t="s">
        <v>24</v>
      </c>
      <c r="B290" s="57">
        <v>27.1</v>
      </c>
      <c r="C290" s="30">
        <f t="shared" si="4"/>
        <v>26.4</v>
      </c>
      <c r="D290" s="157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5.75" thickBot="1">
      <c r="A291" s="156" t="s">
        <v>25</v>
      </c>
      <c r="B291" s="57">
        <v>27.9</v>
      </c>
      <c r="C291" s="30">
        <f t="shared" si="4"/>
        <v>27.1</v>
      </c>
      <c r="D291" s="157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5.75" thickBot="1">
      <c r="A292" s="156" t="s">
        <v>26</v>
      </c>
      <c r="B292" s="57">
        <v>28.5</v>
      </c>
      <c r="C292" s="30">
        <f t="shared" si="4"/>
        <v>27.9</v>
      </c>
      <c r="D292" s="157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5.75" thickBot="1">
      <c r="A293" s="156" t="s">
        <v>27</v>
      </c>
      <c r="B293" s="57">
        <v>29.1</v>
      </c>
      <c r="C293" s="30">
        <f t="shared" si="4"/>
        <v>28.5</v>
      </c>
      <c r="D293" s="157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5.75" thickBot="1">
      <c r="A294" s="156" t="s">
        <v>28</v>
      </c>
      <c r="B294" s="57">
        <v>29.9</v>
      </c>
      <c r="C294" s="30">
        <f t="shared" si="4"/>
        <v>29.1</v>
      </c>
      <c r="D294" s="157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5.75" thickBot="1">
      <c r="A295" s="156" t="s">
        <v>29</v>
      </c>
      <c r="B295" s="57">
        <v>30.7</v>
      </c>
      <c r="C295" s="30">
        <f t="shared" si="4"/>
        <v>29.9</v>
      </c>
      <c r="D295" s="157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5.75" thickBot="1">
      <c r="A296" s="156" t="s">
        <v>30</v>
      </c>
      <c r="B296" s="57">
        <v>31.3</v>
      </c>
      <c r="C296" s="30">
        <f t="shared" si="4"/>
        <v>30.7</v>
      </c>
      <c r="D296" s="157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5.75" thickBot="1">
      <c r="A297" s="156" t="s">
        <v>31</v>
      </c>
      <c r="B297" s="57">
        <v>32.1</v>
      </c>
      <c r="C297" s="30">
        <f t="shared" si="4"/>
        <v>31.3</v>
      </c>
      <c r="D297" s="157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5.75" thickBot="1">
      <c r="A298" s="156" t="s">
        <v>32</v>
      </c>
      <c r="B298" s="57">
        <v>32.9</v>
      </c>
      <c r="C298" s="30">
        <f t="shared" si="4"/>
        <v>32.1</v>
      </c>
      <c r="D298" s="157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5.75" thickBot="1">
      <c r="A299" s="156" t="s">
        <v>33</v>
      </c>
      <c r="B299" s="57">
        <v>33.700000000000003</v>
      </c>
      <c r="C299" s="30">
        <f t="shared" si="4"/>
        <v>32.9</v>
      </c>
      <c r="D299" s="157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5.75" thickBot="1">
      <c r="A300" s="156" t="s">
        <v>34</v>
      </c>
      <c r="B300" s="57">
        <v>34.4</v>
      </c>
      <c r="C300" s="30">
        <f t="shared" si="4"/>
        <v>33.700000000000003</v>
      </c>
      <c r="D300" s="157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5.75" thickBot="1">
      <c r="A301" s="156" t="s">
        <v>35</v>
      </c>
      <c r="B301" s="57">
        <v>35.200000000000003</v>
      </c>
      <c r="C301" s="30">
        <f t="shared" si="4"/>
        <v>34.4</v>
      </c>
      <c r="D301" s="157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5.75" thickBot="1">
      <c r="A302" s="156" t="s">
        <v>36</v>
      </c>
      <c r="B302" s="57">
        <v>35.9</v>
      </c>
      <c r="C302" s="30">
        <f t="shared" si="4"/>
        <v>35.200000000000003</v>
      </c>
      <c r="D302" s="157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5.75" thickBot="1">
      <c r="A303" s="156" t="s">
        <v>37</v>
      </c>
      <c r="B303" s="57">
        <v>36.6</v>
      </c>
      <c r="C303" s="30">
        <f t="shared" si="4"/>
        <v>35.9</v>
      </c>
      <c r="D303" s="157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5.75" thickBot="1">
      <c r="A304" s="156" t="s">
        <v>38</v>
      </c>
      <c r="B304" s="57">
        <v>37.700000000000003</v>
      </c>
      <c r="C304" s="30">
        <f t="shared" si="4"/>
        <v>36.6</v>
      </c>
      <c r="D304" s="157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5.75" thickBot="1">
      <c r="A305" s="156" t="s">
        <v>39</v>
      </c>
      <c r="B305" s="57">
        <v>38.700000000000003</v>
      </c>
      <c r="C305" s="30">
        <f t="shared" si="4"/>
        <v>37.700000000000003</v>
      </c>
      <c r="D305" s="157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5.75" thickBot="1">
      <c r="A306" s="156" t="s">
        <v>40</v>
      </c>
      <c r="B306" s="57">
        <v>39.9</v>
      </c>
      <c r="C306" s="30">
        <f t="shared" si="4"/>
        <v>38.700000000000003</v>
      </c>
      <c r="D306" s="157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5.75" thickBot="1">
      <c r="A307" s="156" t="s">
        <v>41</v>
      </c>
      <c r="B307" s="57">
        <v>41</v>
      </c>
      <c r="C307" s="30">
        <f t="shared" si="4"/>
        <v>39.9</v>
      </c>
      <c r="D307" s="157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5.75" thickBot="1">
      <c r="A308" s="156" t="s">
        <v>42</v>
      </c>
      <c r="B308" s="57">
        <v>42.2</v>
      </c>
      <c r="C308" s="30">
        <f t="shared" si="4"/>
        <v>41</v>
      </c>
      <c r="D308" s="157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5.75" thickBot="1">
      <c r="A309" s="156" t="s">
        <v>43</v>
      </c>
      <c r="B309" s="57">
        <v>43.5</v>
      </c>
      <c r="C309" s="30">
        <f t="shared" si="4"/>
        <v>42.2</v>
      </c>
      <c r="D309" s="157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5.75" thickBot="1">
      <c r="A310" s="156" t="s">
        <v>44</v>
      </c>
      <c r="B310" s="57">
        <v>44.5</v>
      </c>
      <c r="C310" s="30">
        <f t="shared" si="4"/>
        <v>43.5</v>
      </c>
      <c r="D310" s="157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5.75" thickBot="1">
      <c r="A311" s="156" t="s">
        <v>45</v>
      </c>
      <c r="B311" s="57">
        <v>46</v>
      </c>
      <c r="C311" s="30">
        <f t="shared" si="4"/>
        <v>44.5</v>
      </c>
      <c r="D311" s="157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5.75" thickBot="1">
      <c r="A312" s="156" t="s">
        <v>46</v>
      </c>
      <c r="B312" s="57">
        <v>48</v>
      </c>
      <c r="C312" s="30">
        <f t="shared" si="4"/>
        <v>46</v>
      </c>
      <c r="D312" s="157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5.75" thickBot="1">
      <c r="A313" s="156" t="s">
        <v>47</v>
      </c>
      <c r="B313" s="57">
        <v>50.7</v>
      </c>
      <c r="C313" s="30">
        <f t="shared" si="4"/>
        <v>48</v>
      </c>
      <c r="D313" s="157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5.75" thickBot="1">
      <c r="A314" s="156" t="s">
        <v>48</v>
      </c>
      <c r="B314" s="57">
        <v>54.1</v>
      </c>
      <c r="C314" s="30">
        <f t="shared" si="4"/>
        <v>50.7</v>
      </c>
      <c r="D314" s="157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5.75" thickBot="1">
      <c r="A315" s="156" t="s">
        <v>49</v>
      </c>
      <c r="B315" s="57">
        <v>58.9</v>
      </c>
      <c r="C315" s="30">
        <f t="shared" si="4"/>
        <v>54.1</v>
      </c>
      <c r="D315" s="157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5.75" thickBot="1">
      <c r="A316" s="156" t="s">
        <v>50</v>
      </c>
      <c r="B316" s="57">
        <v>65</v>
      </c>
      <c r="C316" s="30">
        <f t="shared" si="4"/>
        <v>58.9</v>
      </c>
      <c r="D316" s="157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5.75" thickBot="1">
      <c r="A317" s="156" t="s">
        <v>51</v>
      </c>
      <c r="B317" s="57">
        <v>76.2</v>
      </c>
      <c r="C317" s="30">
        <f t="shared" si="4"/>
        <v>65</v>
      </c>
      <c r="D317" s="157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5.75" thickBot="1">
      <c r="A318" s="156" t="s">
        <v>52</v>
      </c>
      <c r="B318" s="57">
        <v>96.2</v>
      </c>
      <c r="C318" s="30">
        <f t="shared" si="4"/>
        <v>76.2</v>
      </c>
      <c r="D318" s="157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5.75" thickBot="1">
      <c r="A319" s="156" t="s">
        <v>53</v>
      </c>
      <c r="B319" s="57">
        <v>136.1</v>
      </c>
      <c r="C319" s="30">
        <f>B318</f>
        <v>96.2</v>
      </c>
      <c r="D319" s="157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5.75" thickBot="1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5.75" thickBot="1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48.75" thickBot="1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48.75" thickBot="1">
      <c r="A323" s="5" t="s">
        <v>56</v>
      </c>
      <c r="B323" s="4">
        <v>34.1</v>
      </c>
      <c r="D323" s="1"/>
      <c r="E323" s="1"/>
      <c r="F323" s="37"/>
      <c r="G323" s="37"/>
    </row>
    <row r="324" spans="1:7" ht="85.5" thickBot="1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>
      <c r="A327" s="16" t="s">
        <v>64</v>
      </c>
      <c r="B327" s="17">
        <f>AVERAGE(B275:B314)</f>
        <v>31.327500000000004</v>
      </c>
    </row>
    <row r="328" spans="1:7">
      <c r="A328" s="16" t="s">
        <v>65</v>
      </c>
      <c r="B328" s="18">
        <f>AVERAGE(B280:B309)</f>
        <v>30.696666666666669</v>
      </c>
    </row>
    <row r="329" spans="1:7">
      <c r="A329" s="16" t="s">
        <v>66</v>
      </c>
      <c r="B329" s="18">
        <f>AVERAGE(B286:B304)</f>
        <v>30.731578947368419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158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155" t="s">
        <v>10</v>
      </c>
      <c r="B337" s="57">
        <v>6.9</v>
      </c>
      <c r="C337">
        <v>0</v>
      </c>
      <c r="D337" s="157">
        <v>0</v>
      </c>
      <c r="E337" s="14">
        <v>0</v>
      </c>
      <c r="F337" s="38">
        <v>0</v>
      </c>
      <c r="G337" s="38">
        <v>0</v>
      </c>
    </row>
    <row r="338" spans="1:7" ht="15.75" thickBot="1">
      <c r="A338" s="155" t="s">
        <v>58</v>
      </c>
      <c r="B338" s="57">
        <v>12.4</v>
      </c>
      <c r="C338" s="30">
        <f>B337</f>
        <v>6.9</v>
      </c>
      <c r="D338" s="157">
        <v>0</v>
      </c>
      <c r="E338" s="14">
        <v>0</v>
      </c>
      <c r="F338" s="38">
        <v>0</v>
      </c>
      <c r="G338" s="38">
        <v>0</v>
      </c>
    </row>
    <row r="339" spans="1:7" ht="15.75" thickBot="1">
      <c r="A339" s="155" t="s">
        <v>59</v>
      </c>
      <c r="B339" s="57">
        <v>16</v>
      </c>
      <c r="C339" s="30">
        <f t="shared" ref="C339:C387" si="5">B338</f>
        <v>12.4</v>
      </c>
      <c r="D339" s="157">
        <v>0</v>
      </c>
      <c r="E339" s="14">
        <v>0</v>
      </c>
      <c r="F339" s="38">
        <v>0</v>
      </c>
      <c r="G339" s="38">
        <v>0</v>
      </c>
    </row>
    <row r="340" spans="1:7" ht="15.75" thickBot="1">
      <c r="A340" s="155" t="s">
        <v>60</v>
      </c>
      <c r="B340" s="57">
        <v>19.100000000000001</v>
      </c>
      <c r="C340" s="30">
        <f t="shared" si="5"/>
        <v>16</v>
      </c>
      <c r="D340" s="157">
        <v>0</v>
      </c>
      <c r="E340" s="14">
        <v>0</v>
      </c>
      <c r="F340" s="38">
        <v>0</v>
      </c>
      <c r="G340" s="38">
        <v>0</v>
      </c>
    </row>
    <row r="341" spans="1:7" ht="15.75" thickBot="1">
      <c r="A341" s="155" t="s">
        <v>61</v>
      </c>
      <c r="B341" s="57">
        <v>21.3</v>
      </c>
      <c r="C341" s="30">
        <f t="shared" si="5"/>
        <v>19.100000000000001</v>
      </c>
      <c r="D341" s="157">
        <v>0</v>
      </c>
      <c r="E341" s="14">
        <v>0</v>
      </c>
      <c r="F341" s="38">
        <v>0</v>
      </c>
      <c r="G341" s="38">
        <v>0</v>
      </c>
    </row>
    <row r="342" spans="1:7" ht="15.75" thickBot="1">
      <c r="A342" s="155" t="s">
        <v>62</v>
      </c>
      <c r="B342" s="57">
        <v>24.2</v>
      </c>
      <c r="C342" s="30">
        <f t="shared" si="5"/>
        <v>21.3</v>
      </c>
      <c r="D342" s="157">
        <v>0</v>
      </c>
      <c r="E342" s="14">
        <v>0</v>
      </c>
      <c r="F342" s="38">
        <v>0</v>
      </c>
      <c r="G342" s="38">
        <v>0</v>
      </c>
    </row>
    <row r="343" spans="1:7" ht="15.75" thickBot="1">
      <c r="A343" s="155" t="s">
        <v>63</v>
      </c>
      <c r="B343" s="57">
        <v>27.6</v>
      </c>
      <c r="C343" s="30">
        <f t="shared" si="5"/>
        <v>24.2</v>
      </c>
      <c r="D343" s="157">
        <v>0</v>
      </c>
      <c r="E343" s="14">
        <v>0</v>
      </c>
      <c r="F343" s="38">
        <v>0</v>
      </c>
      <c r="G343" s="38">
        <v>0</v>
      </c>
    </row>
    <row r="344" spans="1:7" ht="15.75" thickBot="1">
      <c r="A344" s="156" t="s">
        <v>11</v>
      </c>
      <c r="B344" s="57">
        <v>30.1</v>
      </c>
      <c r="C344" s="30">
        <f t="shared" si="5"/>
        <v>27.6</v>
      </c>
      <c r="D344" s="157">
        <v>0</v>
      </c>
      <c r="E344" s="14">
        <v>0</v>
      </c>
      <c r="F344" s="38">
        <v>0</v>
      </c>
      <c r="G344" s="38">
        <v>0</v>
      </c>
    </row>
    <row r="345" spans="1:7" ht="15.75" thickBot="1">
      <c r="A345" s="156" t="s">
        <v>12</v>
      </c>
      <c r="B345" s="57">
        <v>32.5</v>
      </c>
      <c r="C345" s="30">
        <f t="shared" si="5"/>
        <v>30.1</v>
      </c>
      <c r="D345" s="157">
        <v>0</v>
      </c>
      <c r="E345" s="14">
        <v>0</v>
      </c>
      <c r="F345" s="38">
        <v>0</v>
      </c>
      <c r="G345" s="38">
        <v>0</v>
      </c>
    </row>
    <row r="346" spans="1:7" ht="15.75" thickBot="1">
      <c r="A346" s="156" t="s">
        <v>13</v>
      </c>
      <c r="B346" s="57">
        <v>34.9</v>
      </c>
      <c r="C346" s="30">
        <f t="shared" si="5"/>
        <v>32.5</v>
      </c>
      <c r="D346" s="157">
        <v>0</v>
      </c>
      <c r="E346" s="14">
        <v>0</v>
      </c>
      <c r="F346" s="38">
        <v>0</v>
      </c>
      <c r="G346" s="38">
        <v>0</v>
      </c>
    </row>
    <row r="347" spans="1:7" ht="15.75" thickBot="1">
      <c r="A347" s="156" t="s">
        <v>14</v>
      </c>
      <c r="B347" s="57">
        <v>37.4</v>
      </c>
      <c r="C347" s="30">
        <f t="shared" si="5"/>
        <v>34.9</v>
      </c>
      <c r="D347" s="157">
        <v>0</v>
      </c>
      <c r="E347" s="14">
        <v>0</v>
      </c>
      <c r="F347" s="38">
        <v>0</v>
      </c>
      <c r="G347" s="38">
        <v>0</v>
      </c>
    </row>
    <row r="348" spans="1:7" ht="15.75" thickBot="1">
      <c r="A348" s="156" t="s">
        <v>15</v>
      </c>
      <c r="B348" s="57">
        <v>40.5</v>
      </c>
      <c r="C348" s="30">
        <f t="shared" si="5"/>
        <v>37.4</v>
      </c>
      <c r="D348" s="157">
        <v>0</v>
      </c>
      <c r="E348" s="14">
        <v>0</v>
      </c>
      <c r="F348" s="38">
        <v>0</v>
      </c>
      <c r="G348" s="38">
        <v>0</v>
      </c>
    </row>
    <row r="349" spans="1:7" ht="15.75" thickBot="1">
      <c r="A349" s="156" t="s">
        <v>16</v>
      </c>
      <c r="B349" s="57">
        <v>42.8</v>
      </c>
      <c r="C349" s="30">
        <f t="shared" si="5"/>
        <v>40.5</v>
      </c>
      <c r="D349" s="157">
        <v>0</v>
      </c>
      <c r="E349" s="14">
        <v>0</v>
      </c>
      <c r="F349" s="38">
        <v>0</v>
      </c>
      <c r="G349" s="38">
        <v>0</v>
      </c>
    </row>
    <row r="350" spans="1:7" ht="15.75" thickBot="1">
      <c r="A350" s="156" t="s">
        <v>17</v>
      </c>
      <c r="B350" s="57">
        <v>45.5</v>
      </c>
      <c r="C350" s="30">
        <f t="shared" si="5"/>
        <v>42.8</v>
      </c>
      <c r="D350" s="157">
        <v>0</v>
      </c>
      <c r="E350" s="14">
        <v>0</v>
      </c>
      <c r="F350" s="38">
        <v>0</v>
      </c>
      <c r="G350" s="38">
        <v>0</v>
      </c>
    </row>
    <row r="351" spans="1:7" ht="15.75" thickBot="1">
      <c r="A351" s="156" t="s">
        <v>18</v>
      </c>
      <c r="B351" s="57">
        <v>48</v>
      </c>
      <c r="C351" s="30">
        <f t="shared" si="5"/>
        <v>45.5</v>
      </c>
      <c r="D351" s="157">
        <v>0</v>
      </c>
      <c r="E351" s="14">
        <v>0</v>
      </c>
      <c r="F351" s="38">
        <v>0</v>
      </c>
      <c r="G351" s="38">
        <v>0</v>
      </c>
    </row>
    <row r="352" spans="1:7" ht="15.75" thickBot="1">
      <c r="A352" s="156" t="s">
        <v>19</v>
      </c>
      <c r="B352" s="57">
        <v>51.7</v>
      </c>
      <c r="C352" s="30">
        <f t="shared" si="5"/>
        <v>48</v>
      </c>
      <c r="D352" s="157">
        <v>0</v>
      </c>
      <c r="E352" s="14">
        <v>0</v>
      </c>
      <c r="F352" s="38">
        <v>3.0676982591876178E-3</v>
      </c>
      <c r="G352" s="38">
        <v>0</v>
      </c>
    </row>
    <row r="353" spans="1:7" ht="15.75" thickBot="1">
      <c r="A353" s="156" t="s">
        <v>20</v>
      </c>
      <c r="B353" s="57">
        <v>54.7</v>
      </c>
      <c r="C353" s="30">
        <f t="shared" si="5"/>
        <v>51.7</v>
      </c>
      <c r="D353" s="157">
        <v>2.5740402193784429E-2</v>
      </c>
      <c r="E353" s="14"/>
      <c r="F353" s="38">
        <v>8.3839122486288817E-3</v>
      </c>
      <c r="G353" s="38">
        <v>0</v>
      </c>
    </row>
    <row r="354" spans="1:7" ht="15.75" thickBot="1">
      <c r="A354" s="156" t="s">
        <v>21</v>
      </c>
      <c r="B354" s="57">
        <v>57.5</v>
      </c>
      <c r="C354" s="30">
        <f t="shared" si="5"/>
        <v>54.7</v>
      </c>
      <c r="D354" s="157">
        <v>7.3182608695652268E-2</v>
      </c>
      <c r="E354" s="14"/>
      <c r="F354" s="38">
        <v>1.284521739130434E-2</v>
      </c>
      <c r="G354" s="38">
        <v>0</v>
      </c>
    </row>
    <row r="355" spans="1:7" ht="15.75" thickBot="1">
      <c r="A355" s="156" t="s">
        <v>22</v>
      </c>
      <c r="B355" s="57">
        <v>60</v>
      </c>
      <c r="C355" s="30">
        <f t="shared" si="5"/>
        <v>57.5</v>
      </c>
      <c r="D355" s="157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5.75" thickBot="1">
      <c r="A356" s="156" t="s">
        <v>23</v>
      </c>
      <c r="B356" s="57">
        <v>62.5</v>
      </c>
      <c r="C356" s="30">
        <f t="shared" si="5"/>
        <v>60</v>
      </c>
      <c r="D356" s="157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5.75" thickBot="1">
      <c r="A357" s="156" t="s">
        <v>24</v>
      </c>
      <c r="B357" s="57">
        <v>65.3</v>
      </c>
      <c r="C357" s="30">
        <f t="shared" si="5"/>
        <v>62.5</v>
      </c>
      <c r="D357" s="157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5.75" thickBot="1">
      <c r="A358" s="156" t="s">
        <v>25</v>
      </c>
      <c r="B358" s="57">
        <v>68.8</v>
      </c>
      <c r="C358" s="30">
        <f t="shared" si="5"/>
        <v>65.3</v>
      </c>
      <c r="D358" s="157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5.75" thickBot="1">
      <c r="A359" s="156" t="s">
        <v>26</v>
      </c>
      <c r="B359" s="57">
        <v>71.599999999999994</v>
      </c>
      <c r="C359" s="30">
        <f t="shared" si="5"/>
        <v>68.8</v>
      </c>
      <c r="D359" s="157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5.75" thickBot="1">
      <c r="A360" s="156" t="s">
        <v>27</v>
      </c>
      <c r="B360" s="57">
        <v>74.5</v>
      </c>
      <c r="C360" s="30">
        <f t="shared" si="5"/>
        <v>71.599999999999994</v>
      </c>
      <c r="D360" s="157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5.75" thickBot="1">
      <c r="A361" s="156" t="s">
        <v>28</v>
      </c>
      <c r="B361" s="57">
        <v>77.400000000000006</v>
      </c>
      <c r="C361" s="30">
        <f t="shared" si="5"/>
        <v>74.5</v>
      </c>
      <c r="D361" s="157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5.75" thickBot="1">
      <c r="A362" s="156" t="s">
        <v>29</v>
      </c>
      <c r="B362" s="57">
        <v>80.2</v>
      </c>
      <c r="C362" s="30">
        <f t="shared" si="5"/>
        <v>77.400000000000006</v>
      </c>
      <c r="D362" s="157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5.75" thickBot="1">
      <c r="A363" s="156" t="s">
        <v>30</v>
      </c>
      <c r="B363" s="57">
        <v>83.5</v>
      </c>
      <c r="C363" s="30">
        <f t="shared" si="5"/>
        <v>80.2</v>
      </c>
      <c r="D363" s="157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5.75" thickBot="1">
      <c r="A364" s="156" t="s">
        <v>31</v>
      </c>
      <c r="B364" s="57">
        <v>87.3</v>
      </c>
      <c r="C364" s="30">
        <f t="shared" si="5"/>
        <v>83.5</v>
      </c>
      <c r="D364" s="157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5.75" thickBot="1">
      <c r="A365" s="156" t="s">
        <v>32</v>
      </c>
      <c r="B365" s="57">
        <v>91.1</v>
      </c>
      <c r="C365" s="30">
        <f t="shared" si="5"/>
        <v>87.3</v>
      </c>
      <c r="D365" s="157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5.75" thickBot="1">
      <c r="A366" s="156" t="s">
        <v>33</v>
      </c>
      <c r="B366" s="57">
        <v>94.9</v>
      </c>
      <c r="C366" s="30">
        <f t="shared" si="5"/>
        <v>91.1</v>
      </c>
      <c r="D366" s="157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5.75" thickBot="1">
      <c r="A367" s="156" t="s">
        <v>34</v>
      </c>
      <c r="B367" s="57">
        <v>99.5</v>
      </c>
      <c r="C367" s="30">
        <f t="shared" si="5"/>
        <v>94.9</v>
      </c>
      <c r="D367" s="157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5.75" thickBot="1">
      <c r="A368" s="156" t="s">
        <v>35</v>
      </c>
      <c r="B368" s="57">
        <v>104.4</v>
      </c>
      <c r="C368" s="30">
        <f t="shared" si="5"/>
        <v>99.5</v>
      </c>
      <c r="D368" s="157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5.75" thickBot="1">
      <c r="A369" s="156" t="s">
        <v>36</v>
      </c>
      <c r="B369" s="57">
        <v>108.6</v>
      </c>
      <c r="C369" s="30">
        <f t="shared" si="5"/>
        <v>104.4</v>
      </c>
      <c r="D369" s="157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5.75" thickBot="1">
      <c r="A370" s="156" t="s">
        <v>37</v>
      </c>
      <c r="B370" s="57">
        <v>112.6</v>
      </c>
      <c r="C370" s="30">
        <f t="shared" si="5"/>
        <v>108.6</v>
      </c>
      <c r="D370" s="157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5.75" thickBot="1">
      <c r="A371" s="156" t="s">
        <v>38</v>
      </c>
      <c r="B371" s="57">
        <v>117.7</v>
      </c>
      <c r="C371" s="30">
        <f t="shared" si="5"/>
        <v>112.6</v>
      </c>
      <c r="D371" s="157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5.75" thickBot="1">
      <c r="A372" s="156" t="s">
        <v>39</v>
      </c>
      <c r="B372" s="57">
        <v>122.9</v>
      </c>
      <c r="C372" s="30">
        <f t="shared" si="5"/>
        <v>117.7</v>
      </c>
      <c r="D372" s="157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5.75" thickBot="1">
      <c r="A373" s="156" t="s">
        <v>40</v>
      </c>
      <c r="B373" s="57">
        <v>128.19999999999999</v>
      </c>
      <c r="C373" s="30">
        <f t="shared" si="5"/>
        <v>122.9</v>
      </c>
      <c r="D373" s="157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5.75" thickBot="1">
      <c r="A374" s="156" t="s">
        <v>41</v>
      </c>
      <c r="B374" s="57">
        <v>132.80000000000001</v>
      </c>
      <c r="C374" s="30">
        <f t="shared" si="5"/>
        <v>128.19999999999999</v>
      </c>
      <c r="D374" s="157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5.75" thickBot="1">
      <c r="A375" s="156" t="s">
        <v>42</v>
      </c>
      <c r="B375" s="57">
        <v>138.4</v>
      </c>
      <c r="C375" s="30">
        <f t="shared" si="5"/>
        <v>132.80000000000001</v>
      </c>
      <c r="D375" s="157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5.75" thickBot="1">
      <c r="A376" s="156" t="s">
        <v>43</v>
      </c>
      <c r="B376" s="57">
        <v>145.4</v>
      </c>
      <c r="C376" s="30">
        <f t="shared" si="5"/>
        <v>138.4</v>
      </c>
      <c r="D376" s="157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5.75" thickBot="1">
      <c r="A377" s="156" t="s">
        <v>44</v>
      </c>
      <c r="B377" s="57">
        <v>155.80000000000001</v>
      </c>
      <c r="C377" s="30">
        <f t="shared" si="5"/>
        <v>145.4</v>
      </c>
      <c r="D377" s="157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5.75" thickBot="1">
      <c r="A378" s="156" t="s">
        <v>45</v>
      </c>
      <c r="B378" s="57">
        <v>167.7</v>
      </c>
      <c r="C378" s="30">
        <f t="shared" si="5"/>
        <v>155.80000000000001</v>
      </c>
      <c r="D378" s="157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5.75" thickBot="1">
      <c r="A379" s="156" t="s">
        <v>46</v>
      </c>
      <c r="B379" s="57">
        <v>177.7</v>
      </c>
      <c r="C379" s="30">
        <f t="shared" si="5"/>
        <v>167.7</v>
      </c>
      <c r="D379" s="157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5.75" thickBot="1">
      <c r="A380" s="156" t="s">
        <v>47</v>
      </c>
      <c r="B380" s="57">
        <v>190.5</v>
      </c>
      <c r="C380" s="30">
        <f t="shared" si="5"/>
        <v>177.7</v>
      </c>
      <c r="D380" s="157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5.75" thickBot="1">
      <c r="A381" s="156" t="s">
        <v>48</v>
      </c>
      <c r="B381" s="57">
        <v>206.1</v>
      </c>
      <c r="C381" s="30">
        <f t="shared" si="5"/>
        <v>190.5</v>
      </c>
      <c r="D381" s="157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5.75" thickBot="1">
      <c r="A382" s="156" t="s">
        <v>49</v>
      </c>
      <c r="B382" s="57">
        <v>230.6</v>
      </c>
      <c r="C382" s="30">
        <f t="shared" si="5"/>
        <v>206.1</v>
      </c>
      <c r="D382" s="157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5.75" thickBot="1">
      <c r="A383" s="156" t="s">
        <v>50</v>
      </c>
      <c r="B383" s="57">
        <v>261.10000000000002</v>
      </c>
      <c r="C383" s="30">
        <f t="shared" si="5"/>
        <v>230.6</v>
      </c>
      <c r="D383" s="157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5.75" thickBot="1">
      <c r="A384" s="156" t="s">
        <v>51</v>
      </c>
      <c r="B384" s="57">
        <v>301.5</v>
      </c>
      <c r="C384" s="30">
        <f t="shared" si="5"/>
        <v>261.10000000000002</v>
      </c>
      <c r="D384" s="157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5.75" thickBot="1">
      <c r="A385" s="156" t="s">
        <v>52</v>
      </c>
      <c r="B385" s="57">
        <v>373.4</v>
      </c>
      <c r="C385" s="30">
        <f t="shared" si="5"/>
        <v>301.5</v>
      </c>
      <c r="D385" s="157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5.75" thickBot="1">
      <c r="A386" s="156" t="s">
        <v>53</v>
      </c>
      <c r="B386" s="29">
        <v>572.20000000000005</v>
      </c>
      <c r="C386" s="30">
        <f>B385</f>
        <v>373.4</v>
      </c>
      <c r="D386" s="157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5.75" thickBot="1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5.75" thickBot="1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48.75" thickBot="1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48.75" thickBot="1">
      <c r="A390" s="5" t="s">
        <v>56</v>
      </c>
      <c r="B390" s="4">
        <v>104.9</v>
      </c>
      <c r="D390" s="1"/>
      <c r="E390" s="1"/>
      <c r="F390" s="37"/>
      <c r="G390" s="37"/>
    </row>
    <row r="391" spans="1:7" ht="85.5" thickBot="1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>
      <c r="A394" s="16" t="s">
        <v>64</v>
      </c>
      <c r="B394" s="17">
        <f>AVERAGE(B342:B381)</f>
        <v>88.82</v>
      </c>
    </row>
    <row r="395" spans="1:7">
      <c r="A395" s="16" t="s">
        <v>65</v>
      </c>
      <c r="B395" s="18">
        <f>AVERAGE(B347:B376)</f>
        <v>83.523333333333341</v>
      </c>
    </row>
    <row r="396" spans="1:7">
      <c r="A396" s="16" t="s">
        <v>66</v>
      </c>
      <c r="B396" s="18">
        <f>AVERAGE(B353:B371)</f>
        <v>82.742105263157896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5">
    <tabColor rgb="FF92D050"/>
  </sheetPr>
  <dimension ref="A1:J464"/>
  <sheetViews>
    <sheetView topLeftCell="A4" workbookViewId="0">
      <selection activeCell="E19" sqref="E19"/>
    </sheetView>
  </sheetViews>
  <sheetFormatPr defaultColWidth="8.85546875" defaultRowHeight="15"/>
  <cols>
    <col min="3" max="3" width="9.140625"/>
    <col min="5" max="5" width="9.42578125" bestFit="1" customWidth="1"/>
    <col min="6" max="6" width="9.28515625" style="36"/>
    <col min="7" max="7" width="9.42578125" style="36" bestFit="1" customWidth="1"/>
  </cols>
  <sheetData>
    <row r="1" spans="1:7" ht="15.75" thickBot="1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>
      <c r="A2" s="494" t="s">
        <v>0</v>
      </c>
      <c r="B2" s="497" t="s">
        <v>1</v>
      </c>
      <c r="C2" s="498"/>
      <c r="D2" s="499"/>
      <c r="F2" s="19">
        <f>(1-F64)^(1/3)-1</f>
        <v>-2.9449662799283849E-2</v>
      </c>
      <c r="G2" s="19"/>
    </row>
    <row r="3" spans="1:7" ht="72.75" thickBot="1">
      <c r="A3" s="495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496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48">
      <c r="A57" s="33" t="s">
        <v>56</v>
      </c>
      <c r="C57" s="31"/>
      <c r="D57" s="11"/>
      <c r="E57" s="159">
        <v>43.727499999999999</v>
      </c>
      <c r="F57" s="41">
        <v>41.939999999999991</v>
      </c>
      <c r="G57" s="42">
        <v>10</v>
      </c>
      <c r="I57" s="31"/>
      <c r="J57" s="31"/>
    </row>
    <row r="58" spans="1:10" ht="84.75">
      <c r="A58" s="35" t="s">
        <v>57</v>
      </c>
      <c r="B58" s="11"/>
      <c r="C58" s="31"/>
      <c r="D58" s="11"/>
      <c r="E58" s="159">
        <v>26.236499999999999</v>
      </c>
      <c r="F58" s="39">
        <v>25.163999999999994</v>
      </c>
      <c r="G58" s="39">
        <v>6</v>
      </c>
      <c r="I58" s="29"/>
    </row>
    <row r="59" spans="1:10" ht="48.75" thickBot="1">
      <c r="A59" s="5" t="s">
        <v>56</v>
      </c>
      <c r="B59">
        <f>J57</f>
        <v>0</v>
      </c>
      <c r="C59" s="31"/>
    </row>
    <row r="60" spans="1:10">
      <c r="A60" s="16" t="s">
        <v>64</v>
      </c>
      <c r="B60" s="17">
        <f>AVERAGE(B11:B50)</f>
        <v>43.727499999999999</v>
      </c>
      <c r="C60" s="29"/>
    </row>
    <row r="61" spans="1:10">
      <c r="A61" s="16" t="s">
        <v>65</v>
      </c>
      <c r="B61" s="18">
        <f>AVERAGE(B16:B45)</f>
        <v>41.939999999999991</v>
      </c>
    </row>
    <row r="62" spans="1:10">
      <c r="A62" s="16" t="s">
        <v>66</v>
      </c>
      <c r="B62" s="18">
        <f>AVERAGE(B22:B40)</f>
        <v>41.526315789473685</v>
      </c>
    </row>
    <row r="63" spans="1:10">
      <c r="C63" s="17"/>
    </row>
    <row r="64" spans="1:10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>
      <c r="C65" s="18"/>
    </row>
    <row r="69" spans="1:7" ht="15" customHeight="1">
      <c r="A69" s="493" t="s">
        <v>0</v>
      </c>
      <c r="B69" s="493" t="s">
        <v>2</v>
      </c>
      <c r="C69" s="493"/>
      <c r="D69" s="493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2">
      <c r="A70" s="493"/>
      <c r="B70" s="11" t="s">
        <v>4</v>
      </c>
      <c r="C70" s="11"/>
      <c r="D70" s="11" t="s">
        <v>80</v>
      </c>
      <c r="E70" s="11" t="s">
        <v>5</v>
      </c>
      <c r="F70" s="39" t="s">
        <v>5</v>
      </c>
      <c r="G70" s="39"/>
    </row>
    <row r="71" spans="1:7" ht="24">
      <c r="A71" s="493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9.9</v>
      </c>
      <c r="C73" s="253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48">
      <c r="A125" s="33" t="s">
        <v>55</v>
      </c>
      <c r="B125" s="29">
        <v>30.1</v>
      </c>
      <c r="C125" s="29"/>
      <c r="D125" s="11"/>
      <c r="E125" s="34">
        <v>56.43249999999999</v>
      </c>
      <c r="F125" s="41">
        <v>55.386666666666656</v>
      </c>
      <c r="G125" s="42">
        <v>30.1</v>
      </c>
    </row>
    <row r="126" spans="1:7" ht="48">
      <c r="A126" s="33" t="s">
        <v>56</v>
      </c>
      <c r="B126" s="29">
        <v>59.2</v>
      </c>
      <c r="C126" s="29"/>
      <c r="D126" s="11"/>
      <c r="E126" s="11"/>
      <c r="F126" s="39"/>
      <c r="G126" s="39"/>
    </row>
    <row r="127" spans="1:7" ht="84.75">
      <c r="A127" s="35" t="s">
        <v>57</v>
      </c>
      <c r="B127" s="29">
        <v>12</v>
      </c>
      <c r="C127" s="29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48.75" thickBot="1">
      <c r="A129" s="5" t="s">
        <v>56</v>
      </c>
      <c r="B129">
        <f>B126</f>
        <v>59.2</v>
      </c>
    </row>
    <row r="130" spans="1:7">
      <c r="A130" s="16" t="s">
        <v>64</v>
      </c>
      <c r="B130" s="17">
        <f>AVERAGE(B78:B117)</f>
        <v>56.43249999999999</v>
      </c>
      <c r="C130" s="17"/>
    </row>
    <row r="131" spans="1:7">
      <c r="A131" s="16" t="s">
        <v>65</v>
      </c>
      <c r="B131" s="18">
        <f>AVERAGE(B83:B112)</f>
        <v>55.386666666666656</v>
      </c>
      <c r="C131" s="18"/>
    </row>
    <row r="132" spans="1:7">
      <c r="A132" s="16" t="s">
        <v>66</v>
      </c>
      <c r="B132" s="18">
        <f>AVERAGE(B89:B107)</f>
        <v>55.442105263157899</v>
      </c>
      <c r="C132" s="18"/>
    </row>
    <row r="133" spans="1:7" ht="15.75" thickBot="1"/>
    <row r="134" spans="1:7" ht="15.75" thickBot="1">
      <c r="A134" s="494" t="s">
        <v>0</v>
      </c>
      <c r="B134" s="497" t="s">
        <v>78</v>
      </c>
      <c r="C134" s="498"/>
      <c r="D134" s="499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2.75" thickBot="1">
      <c r="A135" s="495"/>
      <c r="B135" s="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 ht="24.75" thickBot="1">
      <c r="A136" s="496"/>
      <c r="B136" s="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5.75" thickBot="1">
      <c r="A138" s="8" t="s">
        <v>10</v>
      </c>
      <c r="B138" s="54">
        <v>0.04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5.75" thickBot="1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5.75" thickBot="1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5.75" thickBot="1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5.75" thickBot="1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5.75" thickBot="1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5.75" thickBot="1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5.75" thickBot="1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5.75" thickBot="1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5.75" thickBot="1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5.75" thickBot="1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5.75" thickBot="1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5.75" thickBot="1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5.75" thickBot="1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5.75" thickBot="1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5.75" thickBot="1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5.75" thickBot="1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5.75" thickBot="1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5.75" thickBot="1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5.75" thickBot="1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5.75" thickBot="1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5.75" thickBot="1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5.75" thickBot="1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5.75" thickBot="1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5.75" thickBot="1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5.75" thickBot="1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5.75" thickBot="1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5.75" thickBot="1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5.75" thickBot="1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5.75" thickBot="1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5.75" thickBot="1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5.75" thickBot="1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5.75" thickBot="1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5.75" thickBot="1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5.75" thickBot="1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5.75" thickBot="1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5.75" thickBot="1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5.75" thickBot="1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5.75" thickBot="1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5.75" thickBot="1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5.75" thickBot="1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5.75" thickBot="1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5.75" thickBot="1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5.75" thickBot="1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5.75" thickBot="1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5.75" thickBot="1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5.75" thickBot="1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5.75" thickBot="1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5.75" thickBot="1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5.75" thickBot="1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5.75" thickBot="1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5.75" thickBot="1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48.75" thickBot="1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48.75" thickBot="1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85.5" thickBot="1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>
      <c r="A195" s="16" t="s">
        <v>64</v>
      </c>
      <c r="B195" s="17">
        <f>AVERAGE(B143:B182)</f>
        <v>4.4674999999999994</v>
      </c>
      <c r="C195" s="17"/>
    </row>
    <row r="196" spans="1:7">
      <c r="A196" s="16" t="s">
        <v>65</v>
      </c>
      <c r="B196" s="18">
        <f>AVERAGE(B148:B177)</f>
        <v>4.2233333333333327</v>
      </c>
      <c r="C196" s="18"/>
    </row>
    <row r="197" spans="1:7">
      <c r="A197" s="16" t="s">
        <v>66</v>
      </c>
      <c r="B197" s="18">
        <f>AVERAGE(B154:B172)</f>
        <v>4.1631578947368419</v>
      </c>
      <c r="C197" s="18"/>
    </row>
    <row r="200" spans="1:7" ht="15" customHeight="1">
      <c r="A200" s="493" t="s">
        <v>0</v>
      </c>
      <c r="B200" s="493" t="s">
        <v>3</v>
      </c>
      <c r="C200" s="493"/>
      <c r="D200" s="493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2">
      <c r="A201" s="493"/>
      <c r="B201" s="11" t="s">
        <v>4</v>
      </c>
      <c r="C201" s="11"/>
      <c r="D201" s="11" t="s">
        <v>80</v>
      </c>
      <c r="E201" s="11" t="s">
        <v>5</v>
      </c>
      <c r="F201" s="39" t="s">
        <v>5</v>
      </c>
      <c r="G201" s="39"/>
    </row>
    <row r="202" spans="1:7" ht="24">
      <c r="A202" s="493"/>
      <c r="B202" s="11" t="s">
        <v>9</v>
      </c>
      <c r="C202" s="11"/>
      <c r="D202" s="11" t="s">
        <v>7</v>
      </c>
      <c r="E202" s="55" t="s">
        <v>65</v>
      </c>
      <c r="F202" s="39"/>
      <c r="G202" s="56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57">
        <v>1.4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>
      <c r="A255" s="29"/>
      <c r="B255" s="29">
        <v>5.4</v>
      </c>
      <c r="C255" s="29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48">
      <c r="A256" s="33" t="s">
        <v>55</v>
      </c>
      <c r="B256" s="29">
        <v>8.4</v>
      </c>
      <c r="C256" s="29"/>
      <c r="D256" s="58"/>
      <c r="E256" s="34">
        <v>7.5475000000000012</v>
      </c>
      <c r="F256" s="41">
        <v>7.1966666666666681</v>
      </c>
      <c r="G256" s="42">
        <v>8.4</v>
      </c>
    </row>
    <row r="257" spans="1:7" ht="48">
      <c r="A257" s="33" t="s">
        <v>56</v>
      </c>
      <c r="B257" s="29">
        <v>9.1999999999999993</v>
      </c>
      <c r="C257" s="29"/>
      <c r="D257" s="11"/>
      <c r="E257" s="11"/>
      <c r="F257" s="39"/>
      <c r="G257" s="39"/>
    </row>
    <row r="258" spans="1:7" ht="84.75">
      <c r="A258" s="35" t="s">
        <v>57</v>
      </c>
      <c r="B258" s="29">
        <v>5</v>
      </c>
      <c r="C258" s="29"/>
      <c r="D258" s="11"/>
      <c r="E258" s="11">
        <v>4.5285000000000002</v>
      </c>
      <c r="F258" s="39">
        <v>4.3180000000000005</v>
      </c>
      <c r="G258" s="39">
        <v>5.04</v>
      </c>
    </row>
    <row r="261" spans="1:7">
      <c r="A261" s="16" t="s">
        <v>64</v>
      </c>
      <c r="B261" s="17">
        <f>AVERAGE(B209:B248)</f>
        <v>7.5475000000000012</v>
      </c>
      <c r="C261" s="17"/>
    </row>
    <row r="262" spans="1:7">
      <c r="A262" s="16" t="s">
        <v>65</v>
      </c>
      <c r="B262" s="18">
        <f>AVERAGE(B214:B243)</f>
        <v>7.1966666666666681</v>
      </c>
      <c r="C262" s="18"/>
    </row>
    <row r="263" spans="1:7">
      <c r="A263" s="16" t="s">
        <v>66</v>
      </c>
      <c r="B263" s="18">
        <f>AVERAGE(B220:B238)</f>
        <v>7.121052631578948</v>
      </c>
      <c r="C263" s="18"/>
    </row>
    <row r="265" spans="1:7" ht="15.75" thickBot="1"/>
    <row r="266" spans="1:7" ht="15" customHeight="1" thickBot="1">
      <c r="A266" s="494" t="s">
        <v>0</v>
      </c>
      <c r="B266" s="500" t="s">
        <v>67</v>
      </c>
      <c r="C266" s="501"/>
      <c r="D266" s="502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2.75" thickBot="1">
      <c r="A267" s="495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5.5" thickBot="1">
      <c r="A268" s="496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5.75" thickBot="1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5.75" thickBot="1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5.75" thickBot="1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5.75" thickBot="1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5.75" thickBot="1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5.75" thickBot="1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5.75" thickBot="1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5.75" thickBot="1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5.75" thickBot="1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5.75" thickBot="1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5.75" thickBot="1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5.75" thickBot="1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5.75" thickBot="1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5.75" thickBot="1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5.75" thickBot="1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5.75" thickBot="1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5.75" thickBot="1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5.75" thickBot="1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5.75" thickBot="1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5.75" thickBot="1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5.75" thickBot="1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5.75" thickBot="1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5.75" thickBot="1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5.75" thickBot="1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5.75" thickBot="1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5.75" thickBot="1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5.75" thickBot="1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5.75" thickBot="1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5.75" thickBot="1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5.75" thickBot="1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5.75" thickBot="1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5.75" thickBot="1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5.75" thickBot="1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5.75" thickBot="1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5.75" thickBot="1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5.75" thickBot="1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5.75" thickBot="1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5.75" thickBot="1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5.75" thickBot="1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5.75" thickBot="1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5.75" thickBot="1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5.75" thickBot="1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5.75" thickBot="1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5.75" thickBot="1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5.75" thickBot="1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5.75" thickBot="1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5.75" thickBot="1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5.75" thickBot="1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5.75" thickBot="1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5.75" thickBot="1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5.75" thickBot="1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5.75" thickBot="1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5.75" thickBot="1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48.75" thickBot="1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48.75" thickBot="1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85.5" thickBot="1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>
      <c r="A327" s="16" t="s">
        <v>64</v>
      </c>
      <c r="B327" s="17">
        <f>AVERAGE(B275:B314)</f>
        <v>33.919999999999995</v>
      </c>
    </row>
    <row r="328" spans="1:7">
      <c r="A328" s="16" t="s">
        <v>65</v>
      </c>
      <c r="B328" s="18">
        <f>AVERAGE(B280:B309)</f>
        <v>33.61</v>
      </c>
    </row>
    <row r="329" spans="1:7">
      <c r="A329" s="16" t="s">
        <v>66</v>
      </c>
      <c r="B329" s="18">
        <f>AVERAGE(B286:B304)</f>
        <v>34.131578947368425</v>
      </c>
    </row>
    <row r="332" spans="1:7" ht="15.75" thickBot="1"/>
    <row r="333" spans="1:7" ht="15" customHeight="1" thickBot="1">
      <c r="A333" s="494" t="s">
        <v>0</v>
      </c>
      <c r="B333" s="500" t="s">
        <v>70</v>
      </c>
      <c r="C333" s="501"/>
      <c r="D333" s="502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2.75" thickBot="1">
      <c r="A334" s="495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5.5" thickBot="1">
      <c r="A335" s="496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5.75" thickBot="1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5.75" thickBot="1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5.75" thickBot="1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5.75" thickBot="1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5.75" thickBot="1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5.75" thickBot="1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5.75" thickBot="1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5.75" thickBot="1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5.75" thickBot="1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5.75" thickBot="1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5.75" thickBot="1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5.75" thickBot="1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5.75" thickBot="1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5.75" thickBot="1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5.75" thickBot="1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5.75" thickBot="1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5.75" thickBot="1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5.75" thickBot="1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5.75" thickBot="1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5.75" thickBot="1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5.75" thickBot="1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5.75" thickBot="1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5.75" thickBot="1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5.75" thickBot="1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5.75" thickBot="1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5.75" thickBot="1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5.75" thickBot="1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5.75" thickBot="1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5.75" thickBot="1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5.75" thickBot="1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5.75" thickBot="1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5.75" thickBot="1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5.75" thickBot="1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5.75" thickBot="1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5.75" thickBot="1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5.75" thickBot="1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5.75" thickBot="1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5.75" thickBot="1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5.75" thickBot="1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5.75" thickBot="1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5.75" thickBot="1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5.75" thickBot="1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5.75" thickBot="1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5.75" thickBot="1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5.75" thickBot="1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5.75" thickBot="1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5.75" thickBot="1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5.75" thickBot="1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5.75" thickBot="1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5.75" thickBot="1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5.75" thickBot="1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5.75" thickBot="1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48.75" thickBot="1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48.75" thickBot="1">
      <c r="A390" s="5" t="s">
        <v>56</v>
      </c>
      <c r="B390" s="4">
        <v>224</v>
      </c>
      <c r="D390" s="1"/>
      <c r="E390" s="1"/>
      <c r="F390" s="37"/>
      <c r="G390" s="37"/>
    </row>
    <row r="391" spans="1:7" ht="85.5" thickBot="1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>
      <c r="A394" s="16" t="s">
        <v>64</v>
      </c>
      <c r="B394" s="17">
        <f>AVERAGE(B342:B381)</f>
        <v>195.92250000000004</v>
      </c>
    </row>
    <row r="395" spans="1:7">
      <c r="A395" s="16" t="s">
        <v>65</v>
      </c>
      <c r="B395" s="18">
        <f>AVERAGE(B347:B376)</f>
        <v>187.85666666666671</v>
      </c>
    </row>
    <row r="396" spans="1:7">
      <c r="A396" s="16" t="s">
        <v>66</v>
      </c>
      <c r="B396" s="18">
        <f>AVERAGE(B353:B371)</f>
        <v>185.93684210526317</v>
      </c>
    </row>
    <row r="400" spans="1:7" ht="15.75" thickBot="1"/>
    <row r="401" spans="1:7" ht="15.75" thickBot="1">
      <c r="A401" s="494" t="s">
        <v>0</v>
      </c>
      <c r="B401" s="507" t="s">
        <v>71</v>
      </c>
      <c r="C401" s="508"/>
      <c r="D401" s="509"/>
      <c r="E401" s="19">
        <f>(1-E456)^(1/3)-1</f>
        <v>0</v>
      </c>
      <c r="F401" s="19">
        <f>(1-F456)^(1/3)-1</f>
        <v>0</v>
      </c>
      <c r="G401" s="19"/>
    </row>
    <row r="402" spans="1:7" ht="72.75" thickBot="1">
      <c r="A402" s="495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73.5" thickBot="1">
      <c r="A403" s="496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25.5" thickBot="1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5.75" thickBot="1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5.75" thickBot="1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5.75" thickBot="1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5.75" thickBot="1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5.75" thickBot="1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5.75" thickBot="1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5.75" thickBot="1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5.75" thickBot="1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5.75" thickBot="1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5.75" thickBot="1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5.75" thickBot="1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5.75" thickBot="1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5.75" thickBot="1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5.75" thickBot="1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5.75" thickBot="1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5.75" thickBot="1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5.75" thickBot="1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5.75" thickBot="1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5.75" thickBot="1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5.75" thickBot="1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5.75" thickBot="1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5.75" thickBot="1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5.75" thickBot="1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5.75" thickBot="1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5.75" thickBot="1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5.75" thickBot="1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5.75" thickBot="1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5.75" thickBot="1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5.75" thickBot="1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5.75" thickBot="1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5.75" thickBot="1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5.75" thickBot="1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5.75" thickBot="1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5.75" thickBot="1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5.75" thickBot="1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5.75" thickBot="1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5.75" thickBot="1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5.75" thickBot="1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5.75" thickBot="1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5.75" thickBot="1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5.75" thickBot="1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5.75" thickBot="1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5.75" thickBot="1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5.75" thickBot="1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5.75" thickBot="1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5.75" thickBot="1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5.75" thickBot="1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5.75" thickBot="1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5.75" thickBot="1">
      <c r="A453" s="3" t="s">
        <v>52</v>
      </c>
      <c r="B453" s="3"/>
      <c r="D453" s="4"/>
      <c r="E453" s="14"/>
      <c r="F453" s="38"/>
      <c r="G453" s="38"/>
    </row>
    <row r="454" spans="1:7" ht="15.75" thickBot="1">
      <c r="A454" s="3" t="s">
        <v>53</v>
      </c>
      <c r="B454" s="3"/>
      <c r="D454" s="4"/>
      <c r="E454" s="14"/>
      <c r="F454" s="38"/>
      <c r="G454" s="38"/>
    </row>
    <row r="455" spans="1:7" ht="15.75" thickBot="1">
      <c r="A455" s="3" t="s">
        <v>53</v>
      </c>
      <c r="B455" s="3"/>
      <c r="D455" s="22"/>
      <c r="E455" s="1"/>
      <c r="F455" s="37"/>
      <c r="G455" s="39"/>
    </row>
    <row r="456" spans="1:7" ht="15.75" thickBot="1">
      <c r="A456" s="3"/>
      <c r="B456" s="3"/>
      <c r="D456" s="4"/>
      <c r="E456" s="15"/>
      <c r="F456" s="26"/>
      <c r="G456" s="26"/>
    </row>
    <row r="457" spans="1:7" ht="48.75" thickBot="1">
      <c r="A457" s="5" t="s">
        <v>55</v>
      </c>
      <c r="B457" s="3"/>
      <c r="D457" s="4"/>
      <c r="E457" s="12"/>
      <c r="F457" s="45"/>
      <c r="G457" s="46"/>
    </row>
    <row r="458" spans="1:7" ht="48.75" thickBot="1">
      <c r="A458" s="5" t="s">
        <v>56</v>
      </c>
      <c r="B458" s="4"/>
      <c r="D458" s="1"/>
      <c r="E458" s="1"/>
      <c r="F458" s="37"/>
      <c r="G458" s="37"/>
    </row>
    <row r="459" spans="1:7" ht="85.5" thickBot="1">
      <c r="A459" s="6" t="s">
        <v>57</v>
      </c>
      <c r="B459" s="4"/>
      <c r="D459" s="1"/>
      <c r="E459" s="1"/>
      <c r="F459" s="37"/>
      <c r="G459" s="37"/>
    </row>
    <row r="462" spans="1:7">
      <c r="A462" s="16" t="s">
        <v>64</v>
      </c>
      <c r="B462" s="17" t="e">
        <f>AVERAGE(B410:B449)</f>
        <v>#DIV/0!</v>
      </c>
    </row>
    <row r="463" spans="1:7">
      <c r="A463" s="16" t="s">
        <v>65</v>
      </c>
      <c r="B463" s="18" t="e">
        <f>AVERAGE(B415:B444)</f>
        <v>#DIV/0!</v>
      </c>
    </row>
    <row r="464" spans="1:7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134:A136"/>
    <mergeCell ref="B134:D134"/>
    <mergeCell ref="A333:A335"/>
    <mergeCell ref="B333:D333"/>
    <mergeCell ref="A401:A403"/>
    <mergeCell ref="B401:D401"/>
    <mergeCell ref="A69:A71"/>
    <mergeCell ref="B69:D69"/>
    <mergeCell ref="A266:A268"/>
    <mergeCell ref="B266:D266"/>
    <mergeCell ref="A200:A202"/>
    <mergeCell ref="B200:D20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defaultColWidth="9.140625" defaultRowHeight="15"/>
  <cols>
    <col min="1" max="1" width="13" style="59" customWidth="1"/>
    <col min="2" max="2" width="10.28515625" style="59" customWidth="1"/>
    <col min="4" max="4" width="9.140625" style="59" customWidth="1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-2.8262282850816667E-2</v>
      </c>
      <c r="F2" s="63">
        <f>(1-F57)^(1/3)-1</f>
        <v>-2.9768178004080603E-2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2.7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2.7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2.7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2.7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2.7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2.7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2.7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2.7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2.7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2.7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2.7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2.7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2.7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2.7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2.7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2.7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2.7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2.7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2.7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2.7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2.7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2.7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2.7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2.7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2.7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2.7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2.7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2.7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2.7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2.7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2.7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2.7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2.7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2.7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2.7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ht="13.5" thickBot="1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12</v>
      </c>
      <c r="C60" s="29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5.75" thickBot="1"/>
    <row r="62" spans="1:7" ht="53.25" customHeight="1" thickBot="1">
      <c r="A62" s="108" t="s">
        <v>56</v>
      </c>
      <c r="B62" s="109">
        <f>B59</f>
        <v>21.9</v>
      </c>
    </row>
    <row r="63" spans="1:7">
      <c r="A63" s="110" t="s">
        <v>64</v>
      </c>
      <c r="B63" s="111">
        <f>AVERAGE(B11:B50)</f>
        <v>20.220000000000002</v>
      </c>
      <c r="C63" s="17"/>
    </row>
    <row r="64" spans="1:7">
      <c r="A64" s="112" t="s">
        <v>65</v>
      </c>
      <c r="B64" s="113">
        <f>AVERAGE(B16:B45)</f>
        <v>19.556666666666665</v>
      </c>
      <c r="C64" s="18"/>
    </row>
    <row r="65" spans="1:7" ht="15.75" thickBot="1">
      <c r="A65" s="114" t="s">
        <v>66</v>
      </c>
      <c r="B65" s="115">
        <f>AVERAGE(B22:B40)</f>
        <v>19.536842105263158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16.2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2.7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2.7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2.7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2.7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2.7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2.7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2.7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2.7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2.7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2.7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2.7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2.7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2.7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2.7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2.7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2.7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2.7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2.7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2.7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2.7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2.7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2.7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2.7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2.7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2.7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2.7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2.7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2.7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2.7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2.7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2.7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2.7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2.7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2.7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2.7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2.7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2.7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2.7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2.7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2.7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2.7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2.7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2.7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2.7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ht="13.5" thickBot="1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1">
      <c r="A125" s="94" t="s">
        <v>55</v>
      </c>
      <c r="B125" s="129">
        <v>52.2</v>
      </c>
      <c r="C125" s="29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>
      <c r="A126" s="100" t="s">
        <v>56</v>
      </c>
      <c r="B126" s="130">
        <v>28.8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17.3</v>
      </c>
      <c r="C127" s="29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5.75" thickBot="1"/>
    <row r="129" spans="1:7" ht="51.75" thickBot="1">
      <c r="A129" s="108" t="s">
        <v>56</v>
      </c>
      <c r="B129" s="109">
        <f>B126</f>
        <v>28.8</v>
      </c>
    </row>
    <row r="130" spans="1:7">
      <c r="A130" s="110" t="s">
        <v>64</v>
      </c>
      <c r="B130" s="111">
        <f>AVERAGE(B78:B117)</f>
        <v>48.697499999999991</v>
      </c>
      <c r="C130" s="17"/>
    </row>
    <row r="131" spans="1:7">
      <c r="A131" s="112" t="s">
        <v>65</v>
      </c>
      <c r="B131" s="113">
        <f>AVERAGE(B83:B112)</f>
        <v>47.556666666666651</v>
      </c>
      <c r="C131" s="18"/>
    </row>
    <row r="132" spans="1:7" ht="15.75" thickBot="1">
      <c r="A132" s="114" t="s">
        <v>66</v>
      </c>
      <c r="B132" s="115">
        <f>AVERAGE(B89:B107)</f>
        <v>47.278947368421058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0.08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2.7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2.7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2.7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2.7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2.7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2.7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2.7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2.7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2.7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2.7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2.7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2.7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2.7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2.7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2.7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2.7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2.7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2.7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2.7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2.7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2.7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2.7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2.7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2.7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2.7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2.7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2.7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2.7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2.7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2.7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2.7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2.7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2.7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2.7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ht="13.5" thickBot="1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2.5065</v>
      </c>
      <c r="C195" s="17"/>
    </row>
    <row r="196" spans="1:7">
      <c r="A196" s="112" t="s">
        <v>65</v>
      </c>
      <c r="B196" s="143">
        <f>AVERAGE(B148:B177)</f>
        <v>2.3183333333333329</v>
      </c>
      <c r="C196" s="18"/>
    </row>
    <row r="197" spans="1:7" ht="15.75" thickBot="1">
      <c r="A197" s="114" t="s">
        <v>66</v>
      </c>
      <c r="B197" s="144">
        <f>AVERAGE(B154:B172)</f>
        <v>2.2642105263157895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1.2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2.7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2.7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2.7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2.7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2.7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2.7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2.7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2.7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2.7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2.7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2.7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2.7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2.7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2.7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2.7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2.7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2.7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2.7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2.7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2.7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2.7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2.7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2.7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2.7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2.7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2.7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2.7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2.7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2.7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2.7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2.7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2.7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2.7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2.7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ht="13.5" thickBot="1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29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1">
      <c r="A256" s="94" t="s">
        <v>55</v>
      </c>
      <c r="B256" s="129">
        <v>3.6</v>
      </c>
      <c r="C256" s="29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>
      <c r="A257" s="100" t="s">
        <v>56</v>
      </c>
      <c r="B257" s="130">
        <v>9.1999999999999993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5.75" thickBot="1"/>
    <row r="260" spans="1:7" ht="51.75" thickBot="1">
      <c r="A260" s="108" t="s">
        <v>56</v>
      </c>
      <c r="B260" s="109">
        <f>B257</f>
        <v>9.1999999999999993</v>
      </c>
    </row>
    <row r="261" spans="1:7">
      <c r="A261" s="110" t="s">
        <v>64</v>
      </c>
      <c r="B261" s="111">
        <f>AVERAGE(B209:B248)</f>
        <v>6.9099999999999993</v>
      </c>
      <c r="C261" s="17"/>
    </row>
    <row r="262" spans="1:7">
      <c r="A262" s="112" t="s">
        <v>65</v>
      </c>
      <c r="B262" s="113">
        <f>AVERAGE(B214:B243)</f>
        <v>6.5633333333333335</v>
      </c>
      <c r="C262" s="18"/>
    </row>
    <row r="263" spans="1:7" ht="15.75" thickBot="1">
      <c r="A263" s="114" t="s">
        <v>66</v>
      </c>
      <c r="B263" s="115">
        <f>AVERAGE(B220:B238)</f>
        <v>6.4789473684210526</v>
      </c>
      <c r="C263" s="18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 t="e">
        <f>(1-E321)^(1/3)-1</f>
        <v>#DIV/0!</v>
      </c>
      <c r="F266" s="63" t="e">
        <f>(1-F321)^(1/3)-1</f>
        <v>#DIV/0!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2.7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2.7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2.7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2.7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2.7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2.7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2.7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2.7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2.7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2.7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2.7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2.7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2.7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2.7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2.7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2.7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2.7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2.7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2.7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2.7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2.7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2.7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2.7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2.7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2.7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2.7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2.7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2.7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2.7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2.7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2.7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2.7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2.7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2.7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2.7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2.7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2.7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2.7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2.7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2.7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2.7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2.7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2.7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2.7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2.7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2.7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2.7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5.75" thickBot="1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1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59.2</v>
      </c>
    </row>
    <row r="327" spans="1:7">
      <c r="A327" s="110" t="s">
        <v>64</v>
      </c>
      <c r="B327" s="148" t="e">
        <f>AVERAGE(B275:B314)</f>
        <v>#DIV/0!</v>
      </c>
    </row>
    <row r="328" spans="1:7">
      <c r="A328" s="112" t="s">
        <v>65</v>
      </c>
      <c r="B328" s="149" t="e">
        <f>AVERAGE(B280:B309)</f>
        <v>#DIV/0!</v>
      </c>
    </row>
    <row r="329" spans="1:7" ht="15.75" thickBot="1">
      <c r="A329" s="114" t="s">
        <v>66</v>
      </c>
      <c r="B329" s="150" t="e">
        <f>AVERAGE(B286:B304)</f>
        <v>#DIV/0!</v>
      </c>
    </row>
    <row r="330" spans="1:7" ht="15.75" thickBot="1"/>
    <row r="331" spans="1:7" ht="15" customHeight="1" thickBot="1">
      <c r="A331" s="510" t="s">
        <v>0</v>
      </c>
      <c r="B331" s="513" t="s">
        <v>70</v>
      </c>
      <c r="C331" s="514"/>
      <c r="D331" s="515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1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1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ht="13.5" thickBot="1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2.7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2.7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2.7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2.7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2.7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2.7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2.7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2.7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2.7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2.7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2.7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2.7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2.7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2.7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2.7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2.7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2.7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2.7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2.7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2.7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2.7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2.7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2.7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2.7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2.7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2.7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2.7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2.7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2.7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2.7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2.7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2.7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2.7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2.7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2.7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2.7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2.7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2.7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2.7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2.7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2.7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2.7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2.7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2.7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2.7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2.7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2.7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ht="13.5" thickBot="1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3.5" thickBot="1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42" t="e">
        <f>AVERAGE(B340:B379)</f>
        <v>#DIV/0!</v>
      </c>
    </row>
    <row r="393" spans="1:7">
      <c r="A393" s="112" t="s">
        <v>65</v>
      </c>
      <c r="B393" s="143" t="e">
        <f>AVERAGE(B345:B374)</f>
        <v>#DIV/0!</v>
      </c>
    </row>
    <row r="394" spans="1:7" ht="15.75" thickBot="1">
      <c r="A394" s="114" t="s">
        <v>66</v>
      </c>
      <c r="B394" s="144" t="e">
        <f>AVERAGE(B351:B369)</f>
        <v>#DIV/0!</v>
      </c>
    </row>
    <row r="395" spans="1:7" ht="15.75" thickBot="1"/>
    <row r="396" spans="1:7" ht="15.75" customHeight="1" thickBot="1">
      <c r="A396" s="510" t="s">
        <v>0</v>
      </c>
      <c r="B396" s="513" t="s">
        <v>89</v>
      </c>
      <c r="C396" s="514"/>
      <c r="D396" s="515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1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1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2.7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2.7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2.7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2.7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2.7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2.7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2.7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2.7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2.7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2.7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2.7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2.7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2.7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2.7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2.7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2.7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2.7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2.7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2.7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2.7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2.7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2.7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2.7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2.7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2.7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2.7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2.7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2.7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2.7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2.7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2.7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2.7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2.7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2.7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2.7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2.7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2.7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2.7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2.7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2.7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2.7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2.7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2.7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2.7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2.7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2.7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2.7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3.5" thickBot="1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42" t="e">
        <f>AVERAGE(B405:B444)</f>
        <v>#DIV/0!</v>
      </c>
    </row>
    <row r="458" spans="1:7">
      <c r="A458" s="112" t="s">
        <v>65</v>
      </c>
      <c r="B458" s="143" t="e">
        <f>AVERAGE(B410:B439)</f>
        <v>#DIV/0!</v>
      </c>
    </row>
    <row r="459" spans="1:7" ht="15.75" thickBot="1">
      <c r="A459" s="114" t="s">
        <v>66</v>
      </c>
      <c r="B459" s="144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17"/>
  <dimension ref="A1:N461"/>
  <sheetViews>
    <sheetView topLeftCell="A451" workbookViewId="0">
      <selection activeCell="E424" sqref="E424:E426"/>
    </sheetView>
  </sheetViews>
  <sheetFormatPr defaultColWidth="9.140625" defaultRowHeight="15"/>
  <cols>
    <col min="1" max="1" width="13" style="59" customWidth="1"/>
    <col min="2" max="2" width="9.140625" style="59"/>
    <col min="3" max="3" width="8.85546875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-3.0619083409482384E-2</v>
      </c>
      <c r="F2" s="63">
        <f>(1-F57)^(1/3)-1</f>
        <v>-3.0619083409482384E-2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2.7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2.7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2.7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2.7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2.7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2.7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2.7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2.7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2.7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2.7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2.7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2.7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2.7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2.7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2.7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2.7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2.7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2.7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2.7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2.7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2.7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2.7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2.7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2.7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2.7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2.7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2.7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2.7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2.7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2.7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2.7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2.7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2.7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2.7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ht="13.5" thickBot="1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29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5.75" thickBot="1"/>
    <row r="62" spans="1:7" ht="53.25" customHeight="1" thickBot="1">
      <c r="A62" s="108" t="s">
        <v>56</v>
      </c>
      <c r="B62" s="109">
        <f>B59</f>
        <v>77.5</v>
      </c>
    </row>
    <row r="63" spans="1:7">
      <c r="A63" s="110" t="s">
        <v>64</v>
      </c>
      <c r="B63" s="111">
        <f>AVERAGE(B11:B50)</f>
        <v>55.534999999999989</v>
      </c>
      <c r="C63" s="17"/>
    </row>
    <row r="64" spans="1:7">
      <c r="A64" s="112" t="s">
        <v>65</v>
      </c>
      <c r="B64" s="113">
        <f>AVERAGE(B16:B45)</f>
        <v>50.286666666666669</v>
      </c>
      <c r="C64" s="18"/>
    </row>
    <row r="65" spans="1:7" ht="15.75" thickBot="1">
      <c r="A65" s="114" t="s">
        <v>66</v>
      </c>
      <c r="B65" s="115">
        <f>AVERAGE(B22:B40)</f>
        <v>48.89473684210526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19.2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2.7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2.7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2.7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2.7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2.7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2.7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2.7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2.7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2.7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2.7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2.7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2.7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2.7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2.7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2.7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2.7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2.7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2.7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2.7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2.7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2.7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2.7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2.7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2.7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2.7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2.7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2.7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2.7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2.7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2.7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2.7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2.7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2.7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2.7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2.7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2.7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2.7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2.7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2.7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2.7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2.7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2.7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2.7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ht="13.5" thickBot="1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>
      <c r="A126" s="100" t="s">
        <v>56</v>
      </c>
      <c r="B126" s="130">
        <v>56.7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5.75" thickBot="1"/>
    <row r="129" spans="1:7" ht="51.75" thickBot="1">
      <c r="A129" s="108" t="s">
        <v>56</v>
      </c>
      <c r="B129" s="109">
        <f>B126</f>
        <v>56.7</v>
      </c>
    </row>
    <row r="130" spans="1:7">
      <c r="A130" s="110" t="s">
        <v>64</v>
      </c>
      <c r="B130" s="111">
        <f>AVERAGE(B78:B117)</f>
        <v>49.502500000000012</v>
      </c>
      <c r="C130" s="17"/>
    </row>
    <row r="131" spans="1:7">
      <c r="A131" s="112" t="s">
        <v>65</v>
      </c>
      <c r="B131" s="113">
        <f>AVERAGE(B83:B112)</f>
        <v>47.870000000000005</v>
      </c>
      <c r="C131" s="18"/>
    </row>
    <row r="132" spans="1:7" ht="15.75" thickBot="1">
      <c r="A132" s="114" t="s">
        <v>66</v>
      </c>
      <c r="B132" s="115">
        <f>AVERAGE(B89:B107)</f>
        <v>47.55263157894737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0.55000000000000004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2.7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2.7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2.7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2.7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2.7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2.7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2.7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2.7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2.7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2.7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2.7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2.7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2.7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2.7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2.7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2.7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2.7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2.7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2.7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2.7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2.7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2.7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2.7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2.7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2.7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2.7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2.7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2.7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2.7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2.7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2.7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ht="13.5" thickBot="1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3.5" thickBot="1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1.75" thickBot="1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5.75" thickBot="1"/>
    <row r="194" spans="1:7" ht="51.75" thickBot="1">
      <c r="A194" s="108" t="s">
        <v>56</v>
      </c>
      <c r="B194" s="109">
        <f>B191</f>
        <v>7.89</v>
      </c>
    </row>
    <row r="195" spans="1:7">
      <c r="A195" s="110" t="s">
        <v>64</v>
      </c>
      <c r="B195" s="142">
        <f>AVERAGE(B143:B182)</f>
        <v>3.8634999999999997</v>
      </c>
      <c r="C195" s="17"/>
    </row>
    <row r="196" spans="1:7">
      <c r="A196" s="112" t="s">
        <v>65</v>
      </c>
      <c r="B196" s="143">
        <f>AVERAGE(B148:B177)</f>
        <v>3.0950000000000002</v>
      </c>
      <c r="C196" s="18"/>
    </row>
    <row r="197" spans="1:7" ht="15.75" thickBot="1">
      <c r="A197" s="114" t="s">
        <v>66</v>
      </c>
      <c r="B197" s="144">
        <f>AVERAGE(B154:B172)</f>
        <v>2.7921052631578949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2.7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2.7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2.7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2.7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2.7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2.7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2.7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2.7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2.7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2.7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2.7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2.7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2.7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2.7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2.7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2.7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2.7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2.7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2.7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2.7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2.7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2.7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2.7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2.7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2.7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2.7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2.7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2.7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2.7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2.7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2.7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2.7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2.7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2.7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ht="13.5" thickBot="1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3.5" thickBot="1">
      <c r="A255" s="89"/>
      <c r="B255" s="125">
        <v>5.4</v>
      </c>
      <c r="C255" s="29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1">
      <c r="A256" s="94" t="s">
        <v>55</v>
      </c>
      <c r="B256" s="129">
        <v>3.6</v>
      </c>
      <c r="C256" s="29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>
      <c r="A257" s="100" t="s">
        <v>56</v>
      </c>
      <c r="B257" s="130">
        <v>14.5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5.75" thickBot="1"/>
    <row r="260" spans="1:7" ht="51.75" thickBot="1">
      <c r="A260" s="108" t="s">
        <v>56</v>
      </c>
      <c r="B260" s="109">
        <f>B257</f>
        <v>14.5</v>
      </c>
    </row>
    <row r="261" spans="1:7">
      <c r="A261" s="110" t="s">
        <v>64</v>
      </c>
      <c r="B261" s="111">
        <f>AVERAGE(B209:B248)</f>
        <v>8.5824999999999996</v>
      </c>
      <c r="C261" s="17"/>
    </row>
    <row r="262" spans="1:7">
      <c r="A262" s="112" t="s">
        <v>65</v>
      </c>
      <c r="B262" s="113">
        <f>AVERAGE(B214:B243)</f>
        <v>7.4666666666666668</v>
      </c>
      <c r="C262" s="18"/>
    </row>
    <row r="263" spans="1:7" ht="15.75" thickBot="1">
      <c r="A263" s="114" t="s">
        <v>66</v>
      </c>
      <c r="B263" s="115">
        <f>AVERAGE(B220:B238)</f>
        <v>7.1157894736842096</v>
      </c>
      <c r="C263" s="18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2.7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2.7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2.7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2.7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2.7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2.7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2.7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2.7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2.7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2.7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2.7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2.7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2.7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2.7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2.7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2.7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2.7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2.7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2.7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2.7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2.7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2.7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2.7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2.7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2.7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2.7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2.7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2.7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2.7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2.7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2.7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2.7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2.7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2.7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2.7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2.7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2.7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2.7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2.7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2.7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2.7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2.7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2.7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2.7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2.7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2.7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ht="13.5" thickBot="1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5.75" thickBot="1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1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5.75" thickBot="1"/>
    <row r="326" spans="1:7" ht="51.75" thickBot="1">
      <c r="A326" s="108" t="s">
        <v>56</v>
      </c>
      <c r="B326" s="109">
        <f>B323</f>
        <v>43.6</v>
      </c>
    </row>
    <row r="327" spans="1:7">
      <c r="A327" s="110" t="s">
        <v>64</v>
      </c>
      <c r="B327" s="111">
        <f>AVERAGE(B275:B314)</f>
        <v>36.737499999999997</v>
      </c>
    </row>
    <row r="328" spans="1:7">
      <c r="A328" s="112" t="s">
        <v>65</v>
      </c>
      <c r="B328" s="113">
        <f>AVERAGE(B280:B309)</f>
        <v>35.826666666666675</v>
      </c>
    </row>
    <row r="329" spans="1:7" ht="15.75" thickBot="1">
      <c r="A329" s="114" t="s">
        <v>66</v>
      </c>
      <c r="B329" s="115">
        <f>AVERAGE(B286:B304)</f>
        <v>35.857894736842105</v>
      </c>
    </row>
    <row r="332" spans="1:7" ht="15.75" thickBot="1"/>
    <row r="333" spans="1:7" ht="15" customHeight="1" thickBot="1">
      <c r="A333" s="510" t="s">
        <v>0</v>
      </c>
      <c r="B333" s="513" t="s">
        <v>70</v>
      </c>
      <c r="C333" s="514"/>
      <c r="D333" s="515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77.25" thickBot="1">
      <c r="A334" s="511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6.25" thickBot="1">
      <c r="A335" s="512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3.5" thickBot="1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2.7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2.7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2.7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2.7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2.7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2.7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2.7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2.7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2.7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2.7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2.7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2.7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2.7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2.7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2.7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2.7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2.7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2.7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2.7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2.7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2.7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2.7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2.7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2.7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2.7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2.7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2.7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2.7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2.7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2.7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2.7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2.7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2.7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2.7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2.7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2.7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2.7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2.7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2.7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2.7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2.7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2.7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2.7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2.7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2.7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2.7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2.7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2.7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2.7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ht="13.5" thickBot="1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5.75" thickBot="1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>
      <c r="A389" s="94" t="s">
        <v>55</v>
      </c>
      <c r="B389" s="95"/>
      <c r="D389" s="96"/>
      <c r="E389" s="312">
        <v>260.89250000000004</v>
      </c>
      <c r="F389" s="98">
        <v>260.89250000000004</v>
      </c>
      <c r="G389" s="99">
        <v>240.29333333333335</v>
      </c>
    </row>
    <row r="390" spans="1:7" ht="54.75" customHeight="1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/>
    <row r="393" spans="1:7" ht="51.75" thickBot="1">
      <c r="A393" s="108" t="s">
        <v>56</v>
      </c>
      <c r="B393" s="109">
        <f>B390</f>
        <v>305.2</v>
      </c>
    </row>
    <row r="394" spans="1:7">
      <c r="A394" s="110" t="s">
        <v>64</v>
      </c>
      <c r="B394" s="111">
        <f>AVERAGE(B342:B381)</f>
        <v>260.89250000000004</v>
      </c>
    </row>
    <row r="395" spans="1:7">
      <c r="A395" s="112" t="s">
        <v>65</v>
      </c>
      <c r="B395" s="113">
        <f>AVERAGE(B347:B376)</f>
        <v>240.29333333333335</v>
      </c>
    </row>
    <row r="396" spans="1:7" ht="15.75" thickBot="1">
      <c r="A396" s="114" t="s">
        <v>66</v>
      </c>
      <c r="B396" s="115">
        <f>AVERAGE(B353:B371)</f>
        <v>234.6</v>
      </c>
    </row>
    <row r="397" spans="1:7" ht="15.75" thickBot="1"/>
    <row r="398" spans="1:7" ht="15.75" customHeight="1" thickBot="1">
      <c r="A398" s="510" t="s">
        <v>0</v>
      </c>
      <c r="B398" s="513" t="s">
        <v>89</v>
      </c>
      <c r="C398" s="514"/>
      <c r="D398" s="515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77.25" thickBot="1">
      <c r="A399" s="511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5.75" thickBot="1">
      <c r="A400" s="512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5.75" thickBot="1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2.7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2.7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2.7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2.7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2.7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2.7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2.7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2.7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2.7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2.7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2.7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2.7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2.7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2.7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2.7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2.7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2.7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2.7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2.7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2.7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2.7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2.7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2.7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2.7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2.7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2.7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2.7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2.7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2.7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2.7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2.7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2.7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2.7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2.7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2.7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2.7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2.7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2.7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2.7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2.7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2.7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2.7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2.7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2.7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2.7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2.7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2.7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2.7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2.7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ht="13.5" thickBot="1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5.75" thickBot="1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0">
        <f>(1-33.86/52)*100</f>
        <v>34.88461538461538</v>
      </c>
    </row>
    <row r="455" spans="1:14" ht="51.75" customHeight="1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1">
        <v>3.5999999999999997E-2</v>
      </c>
      <c r="M455" s="161">
        <f>1-L455</f>
        <v>0.96399999999999997</v>
      </c>
      <c r="N455" s="59">
        <f>K455*M455</f>
        <v>50.128</v>
      </c>
    </row>
    <row r="456" spans="1:14" ht="77.25" customHeight="1" thickBot="1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5.75" thickBot="1"/>
    <row r="458" spans="1:14" ht="51.75" thickBot="1">
      <c r="A458" s="108" t="s">
        <v>56</v>
      </c>
      <c r="B458" s="109">
        <f>B455</f>
        <v>316.7</v>
      </c>
    </row>
    <row r="459" spans="1:14">
      <c r="A459" s="110" t="s">
        <v>64</v>
      </c>
      <c r="B459" s="111">
        <f>AVERAGE(B407:B446)</f>
        <v>242.63249999999999</v>
      </c>
    </row>
    <row r="460" spans="1:14">
      <c r="A460" s="112" t="s">
        <v>65</v>
      </c>
      <c r="B460" s="113">
        <f>AVERAGE(B412:B441)</f>
        <v>222.67333333333335</v>
      </c>
    </row>
    <row r="461" spans="1:14" ht="15.75" thickBot="1">
      <c r="A461" s="114" t="s">
        <v>66</v>
      </c>
      <c r="B461" s="115">
        <f>AVERAGE(B418:B436)</f>
        <v>216.94736842105263</v>
      </c>
    </row>
  </sheetData>
  <mergeCells count="14">
    <mergeCell ref="A398:A400"/>
    <mergeCell ref="B398:D398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-2.970711217337596E-2</v>
      </c>
      <c r="F2" s="63">
        <f>(1-F57)^(1/3)-1</f>
        <v>-2.970711217337596E-2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2.7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2.7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2.7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2.7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2.7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2.7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2.7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2.7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2.7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2.7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2.7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2.7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2.7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2.7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2.7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2.7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2.7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2.7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2.7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2.7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2.7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2.7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2.7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2.7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2.7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2.7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2.7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2.7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2.7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2.7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2.7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2.7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2.7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2.7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2.7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2.7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2.7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2.7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ht="13.5" thickBot="1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20.099999999999998</v>
      </c>
      <c r="C60" s="29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71</v>
      </c>
    </row>
    <row r="63" spans="1:7">
      <c r="A63" s="110" t="s">
        <v>64</v>
      </c>
      <c r="B63" s="111">
        <f>AVERAGE(B11:B50)</f>
        <v>60.402499999999989</v>
      </c>
      <c r="C63" s="17"/>
    </row>
    <row r="64" spans="1:7">
      <c r="A64" s="112" t="s">
        <v>65</v>
      </c>
      <c r="B64" s="113">
        <f>AVERAGE(B16:B45)</f>
        <v>55.449999999999996</v>
      </c>
      <c r="C64" s="18"/>
    </row>
    <row r="65" spans="1:7" ht="15.75" thickBot="1">
      <c r="A65" s="114" t="s">
        <v>66</v>
      </c>
      <c r="B65" s="115">
        <f>AVERAGE(B22:B40)</f>
        <v>54.852631578947374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22.8</v>
      </c>
      <c r="C73" s="253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2.7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2.7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2.7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2.7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2.7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2.7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2.7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2.7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2.7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2.7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2.7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2.7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2.7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2.7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2.7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2.7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2.7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2.7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2.7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2.7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2.7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2.7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2.7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2.7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2.7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2.7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2.7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2.7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2.7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2.7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2.7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2.7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2.7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2.7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2.7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2.7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2.7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2.7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2.7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2.7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2.7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2.7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2.7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2.7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ht="13.5" thickBot="1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>
      <c r="A126" s="100" t="s">
        <v>56</v>
      </c>
      <c r="B126" s="130">
        <v>53.5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5.75" thickBot="1"/>
    <row r="129" spans="1:7" ht="51.75" thickBot="1">
      <c r="A129" s="108" t="s">
        <v>56</v>
      </c>
      <c r="B129" s="109">
        <f>B126</f>
        <v>53.5</v>
      </c>
    </row>
    <row r="130" spans="1:7">
      <c r="A130" s="110" t="s">
        <v>64</v>
      </c>
      <c r="B130" s="111">
        <f>AVERAGE(B78:B117)</f>
        <v>51.932499999999983</v>
      </c>
      <c r="C130" s="17"/>
    </row>
    <row r="131" spans="1:7">
      <c r="A131" s="112" t="s">
        <v>65</v>
      </c>
      <c r="B131" s="113">
        <f>AVERAGE(B83:B112)</f>
        <v>51.059999999999981</v>
      </c>
      <c r="C131" s="18"/>
    </row>
    <row r="132" spans="1:7" ht="15.75" thickBot="1">
      <c r="A132" s="114" t="s">
        <v>66</v>
      </c>
      <c r="B132" s="115">
        <f>AVERAGE(B89:B107)</f>
        <v>50.921052631578945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/>
      <c r="F134" s="63"/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/>
      <c r="F135" s="65"/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/>
      <c r="F136" s="68"/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2.75">
      <c r="A138" s="74" t="s">
        <v>10</v>
      </c>
      <c r="B138" s="132"/>
      <c r="C138" s="255">
        <v>0</v>
      </c>
      <c r="D138" s="76">
        <f>IF(B138=0,0,IF(B138&lt;=E$192,0,B138-E$192)/B138)</f>
        <v>0</v>
      </c>
      <c r="E138" s="77"/>
      <c r="F138" s="77"/>
      <c r="G138" s="78"/>
    </row>
    <row r="139" spans="1:7" ht="12.7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2.7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2.7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2.7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2.7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2.7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2.7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2.7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2.7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2.7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2.7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2.7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2.7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2.7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2.7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2.7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2.7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2.7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2.7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2.7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2.7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2.7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2.7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2.7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2.7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2.7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2.7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2.7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2.7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2.7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2.7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2.7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2.7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2.7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2.7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2.7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2.7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2.7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2.7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2.7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2.7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2.7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2.7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2.7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2.7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2.7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2.7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2.7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2.7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ht="13.5" thickBot="1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/>
      <c r="F189" s="92"/>
      <c r="G189" s="93"/>
    </row>
    <row r="190" spans="1:7" ht="51.75" thickBot="1">
      <c r="A190" s="94" t="s">
        <v>55</v>
      </c>
      <c r="B190" s="129"/>
      <c r="C190" s="4"/>
      <c r="D190" s="96"/>
      <c r="E190" s="135"/>
      <c r="F190" s="136"/>
      <c r="G190" s="137"/>
    </row>
    <row r="191" spans="1:7" ht="51.75" thickBot="1">
      <c r="A191" s="100" t="s">
        <v>56</v>
      </c>
      <c r="B191" s="130"/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5.75" thickBot="1"/>
    <row r="194" spans="1:7" ht="51.75" thickBot="1">
      <c r="A194" s="108" t="s">
        <v>56</v>
      </c>
      <c r="B194" s="109">
        <f>B191</f>
        <v>0</v>
      </c>
    </row>
    <row r="195" spans="1:7">
      <c r="A195" s="110" t="s">
        <v>64</v>
      </c>
      <c r="B195" s="142" t="e">
        <f>AVERAGE(B143:B182)</f>
        <v>#DIV/0!</v>
      </c>
      <c r="C195" s="17"/>
    </row>
    <row r="196" spans="1:7">
      <c r="A196" s="112" t="s">
        <v>65</v>
      </c>
      <c r="B196" s="143" t="e">
        <f>AVERAGE(B148:B177)</f>
        <v>#DIV/0!</v>
      </c>
      <c r="C196" s="18"/>
    </row>
    <row r="197" spans="1:7" ht="15.75" thickBot="1">
      <c r="A197" s="114" t="s">
        <v>66</v>
      </c>
      <c r="B197" s="144" t="e">
        <f>AVERAGE(B154:B172)</f>
        <v>#DIV/0!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2.6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2.7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2.7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2.7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2.7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2.7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2.7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2.7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2.7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2.7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2.7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2.7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2.7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2.7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2.7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2.7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2.7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2.7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2.7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2.7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2.7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2.7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2.7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2.7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2.7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2.7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2.7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2.7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2.7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2.7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2.7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2.7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2.7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2.7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2.7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2.7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2.7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ht="13.5" thickBot="1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3.5" thickBot="1">
      <c r="A255" s="89"/>
      <c r="B255" s="125"/>
      <c r="C255" s="29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1">
      <c r="A256" s="94" t="s">
        <v>55</v>
      </c>
      <c r="B256" s="129">
        <v>3.6</v>
      </c>
      <c r="C256" s="29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>
      <c r="A257" s="100" t="s">
        <v>56</v>
      </c>
      <c r="B257" s="130">
        <v>22.2</v>
      </c>
      <c r="C257" s="29"/>
      <c r="D257" s="102"/>
      <c r="E257" s="103"/>
      <c r="F257" s="103"/>
      <c r="G257" s="104"/>
    </row>
    <row r="258" spans="1:7" ht="77.25" customHeight="1" thickBot="1">
      <c r="A258" s="105" t="s">
        <v>57</v>
      </c>
      <c r="B258" s="131">
        <v>2.2000000000000002</v>
      </c>
      <c r="C258" s="29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5.75" thickBot="1"/>
    <row r="260" spans="1:7" ht="51.75" thickBot="1">
      <c r="A260" s="108" t="s">
        <v>56</v>
      </c>
      <c r="B260" s="109">
        <f>B257</f>
        <v>22.2</v>
      </c>
    </row>
    <row r="261" spans="1:7">
      <c r="A261" s="110" t="s">
        <v>64</v>
      </c>
      <c r="B261" s="111">
        <f>AVERAGE(B209:B248)</f>
        <v>16.777499999999996</v>
      </c>
      <c r="C261" s="17"/>
    </row>
    <row r="262" spans="1:7">
      <c r="A262" s="112" t="s">
        <v>65</v>
      </c>
      <c r="B262" s="113">
        <f>AVERAGE(B214:B243)</f>
        <v>13.833333333333334</v>
      </c>
      <c r="C262" s="18"/>
    </row>
    <row r="263" spans="1:7" ht="15.75" thickBot="1">
      <c r="A263" s="114" t="s">
        <v>66</v>
      </c>
      <c r="B263" s="115">
        <f>AVERAGE(B220:B238)</f>
        <v>12.505263157894737</v>
      </c>
      <c r="C263" s="18"/>
    </row>
    <row r="264" spans="1:7">
      <c r="A264" s="266"/>
      <c r="B264" s="267"/>
    </row>
    <row r="265" spans="1:7" ht="15.75" thickBot="1"/>
    <row r="266" spans="1:7" ht="15" customHeight="1" thickBot="1">
      <c r="A266" s="510" t="s">
        <v>0</v>
      </c>
      <c r="B266" s="513" t="s">
        <v>67</v>
      </c>
      <c r="C266" s="514"/>
      <c r="D266" s="515"/>
      <c r="E266" s="62">
        <f>(1-E321)^(1/3)-1</f>
        <v>0</v>
      </c>
      <c r="F266" s="63">
        <f>(1-F321)^(1/3)-1</f>
        <v>0</v>
      </c>
      <c r="G266" s="64"/>
    </row>
    <row r="267" spans="1:7" ht="77.25" thickBot="1">
      <c r="A267" s="511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6.25" thickBot="1">
      <c r="A268" s="512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5.75" thickBot="1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2.7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2.7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2.7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2.7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2.7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2.7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2.7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2.7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2.7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2.7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2.7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2.7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2.7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2.7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2.7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2.7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2.7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2.7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2.7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2.7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2.7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2.7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2.7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2.7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2.7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2.7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2.7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2.7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2.7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2.7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2.7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2.7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2.7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2.7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2.7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2.7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2.7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2.7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2.7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2.7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2.7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2.7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2.7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2.7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2.7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2.7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2.7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2.7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2.7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ht="13.5" thickBot="1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5.75" thickBot="1">
      <c r="A321" s="89"/>
      <c r="B321" s="125"/>
      <c r="D321" s="126"/>
      <c r="E321" s="127"/>
      <c r="F321" s="127"/>
      <c r="G321" s="128"/>
    </row>
    <row r="322" spans="1:7" ht="51">
      <c r="A322" s="94" t="s">
        <v>55</v>
      </c>
      <c r="B322" s="95"/>
      <c r="D322" s="96"/>
      <c r="E322" s="97"/>
      <c r="F322" s="98"/>
      <c r="G322" s="99"/>
    </row>
    <row r="323" spans="1:7" ht="53.25" customHeight="1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5.75" thickBot="1"/>
    <row r="326" spans="1:7" ht="51.75" thickBot="1">
      <c r="A326" s="108" t="s">
        <v>56</v>
      </c>
      <c r="B326" s="109">
        <f>B323</f>
        <v>0</v>
      </c>
    </row>
    <row r="327" spans="1:7">
      <c r="A327" s="110" t="s">
        <v>64</v>
      </c>
      <c r="B327" s="111" t="e">
        <f>AVERAGE(B275:B314)</f>
        <v>#DIV/0!</v>
      </c>
    </row>
    <row r="328" spans="1:7">
      <c r="A328" s="112" t="s">
        <v>65</v>
      </c>
      <c r="B328" s="113" t="e">
        <f>AVERAGE(B280:B309)</f>
        <v>#DIV/0!</v>
      </c>
    </row>
    <row r="329" spans="1:7" ht="15.75" thickBot="1">
      <c r="A329" s="114" t="s">
        <v>66</v>
      </c>
      <c r="B329" s="115" t="e">
        <f>AVERAGE(B286:B304)</f>
        <v>#DIV/0!</v>
      </c>
    </row>
    <row r="330" spans="1:7" ht="15.75" thickBot="1"/>
    <row r="331" spans="1:7" ht="15" customHeight="1" thickBot="1">
      <c r="A331" s="510" t="s">
        <v>0</v>
      </c>
      <c r="B331" s="513" t="s">
        <v>70</v>
      </c>
      <c r="C331" s="514"/>
      <c r="D331" s="515"/>
      <c r="E331" s="62" t="e">
        <f>(1-E386)^(1/3)-1</f>
        <v>#DIV/0!</v>
      </c>
      <c r="F331" s="63" t="e">
        <f>(1-F386)^(1/3)-1</f>
        <v>#DIV/0!</v>
      </c>
      <c r="G331" s="64"/>
    </row>
    <row r="332" spans="1:7" ht="77.25" thickBot="1">
      <c r="A332" s="511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6.25" thickBot="1">
      <c r="A333" s="512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5.75" thickBot="1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ht="13.5" thickBot="1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2.7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2.7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2.7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2.7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2.7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2.7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2.7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2.7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2.7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2.7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2.7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2.7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2.7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2.7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2.7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2.7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2.7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2.7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2.7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2.7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2.7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2.7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2.7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2.7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2.7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2.7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2.7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2.7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2.7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2.7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2.7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2.7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2.7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2.7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2.7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2.7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2.7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2.7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2.7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2.7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2.7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2.7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2.7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2.7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2.7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2.7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2.7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ht="13.5" thickBot="1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3.5" thickBot="1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/>
    <row r="391" spans="1:7" ht="51.75" thickBot="1">
      <c r="A391" s="108" t="s">
        <v>56</v>
      </c>
      <c r="B391" s="109">
        <f>B388</f>
        <v>0</v>
      </c>
    </row>
    <row r="392" spans="1:7">
      <c r="A392" s="110" t="s">
        <v>64</v>
      </c>
      <c r="B392" s="111" t="e">
        <f>AVERAGE(B340:B379)</f>
        <v>#DIV/0!</v>
      </c>
    </row>
    <row r="393" spans="1:7">
      <c r="A393" s="112" t="s">
        <v>65</v>
      </c>
      <c r="B393" s="113" t="e">
        <f>AVERAGE(B345:B374)</f>
        <v>#DIV/0!</v>
      </c>
    </row>
    <row r="394" spans="1:7" ht="15.75" thickBot="1">
      <c r="A394" s="114" t="s">
        <v>66</v>
      </c>
      <c r="B394" s="115" t="e">
        <f>AVERAGE(B351:B369)</f>
        <v>#DIV/0!</v>
      </c>
    </row>
    <row r="395" spans="1:7" ht="15.75" thickBot="1"/>
    <row r="396" spans="1:7" ht="15.75" customHeight="1" thickBot="1">
      <c r="A396" s="510" t="s">
        <v>0</v>
      </c>
      <c r="B396" s="513" t="s">
        <v>89</v>
      </c>
      <c r="C396" s="514"/>
      <c r="D396" s="515"/>
      <c r="E396" s="62">
        <f>(1-E451)^(1/3)-1</f>
        <v>0</v>
      </c>
      <c r="F396" s="63">
        <f>(1-F451)^(1/3)-1</f>
        <v>0</v>
      </c>
      <c r="G396" s="64"/>
    </row>
    <row r="397" spans="1:7" ht="77.25" thickBot="1">
      <c r="A397" s="511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5.75" thickBot="1">
      <c r="A398" s="512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5.75" thickBot="1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2.7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2.7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2.7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2.7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2.7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2.7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2.7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2.7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2.7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2.7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2.7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2.7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2.7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2.7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2.7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2.7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2.7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2.7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2.7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2.7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2.7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2.7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2.7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2.7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2.7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2.7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2.7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2.7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2.7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2.7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2.7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2.7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2.7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2.7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2.7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2.7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2.7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2.7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2.7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2.7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2.7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2.7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2.7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2.7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2.7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2.7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2.7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ht="13.5" thickBot="1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3.5" thickBot="1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5.75" thickBot="1"/>
    <row r="456" spans="1:7" ht="51.75" thickBot="1">
      <c r="A456" s="108" t="s">
        <v>56</v>
      </c>
      <c r="B456" s="109">
        <f>B453</f>
        <v>0</v>
      </c>
    </row>
    <row r="457" spans="1:7">
      <c r="A457" s="110" t="s">
        <v>64</v>
      </c>
      <c r="B457" s="111" t="e">
        <f>AVERAGE(B405:B444)</f>
        <v>#DIV/0!</v>
      </c>
    </row>
    <row r="458" spans="1:7">
      <c r="A458" s="112" t="s">
        <v>65</v>
      </c>
      <c r="B458" s="113" t="e">
        <f>AVERAGE(B410:B439)</f>
        <v>#DIV/0!</v>
      </c>
    </row>
    <row r="459" spans="1:7" ht="15.75" thickBot="1">
      <c r="A459" s="114" t="s">
        <v>66</v>
      </c>
      <c r="B459" s="115" t="e">
        <f>AVERAGE(B416:B434)</f>
        <v>#DIV/0!</v>
      </c>
    </row>
  </sheetData>
  <mergeCells count="14">
    <mergeCell ref="A396:A398"/>
    <mergeCell ref="B396:D396"/>
    <mergeCell ref="A200:A202"/>
    <mergeCell ref="B200:D200"/>
    <mergeCell ref="A266:A268"/>
    <mergeCell ref="B266:D266"/>
    <mergeCell ref="A331:A333"/>
    <mergeCell ref="B331:D331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defaultColWidth="9.140625" defaultRowHeight="15"/>
  <cols>
    <col min="1" max="1" width="13" style="59" customWidth="1"/>
    <col min="2" max="2" width="9.140625" style="59"/>
    <col min="4" max="4" width="9.140625" style="59"/>
    <col min="5" max="6" width="9.42578125" style="59" bestFit="1" customWidth="1"/>
    <col min="7" max="16384" width="9.140625" style="59"/>
  </cols>
  <sheetData>
    <row r="1" spans="1:7" ht="15.75" thickBot="1">
      <c r="E1" s="60">
        <v>0.1</v>
      </c>
      <c r="F1" s="61">
        <v>0.4</v>
      </c>
    </row>
    <row r="2" spans="1:7" ht="23.25" customHeight="1" thickBot="1">
      <c r="A2" s="510" t="s">
        <v>0</v>
      </c>
      <c r="B2" s="513" t="s">
        <v>1</v>
      </c>
      <c r="C2" s="514"/>
      <c r="D2" s="515"/>
      <c r="E2" s="62">
        <f>(1-E57)^(1/3)-1</f>
        <v>-2.7995789083735123E-2</v>
      </c>
      <c r="F2" s="63">
        <f>(1-F57)^(1/3)-1</f>
        <v>-2.7995789083735123E-2</v>
      </c>
      <c r="G2" s="64"/>
    </row>
    <row r="3" spans="1:7" ht="77.25" thickBot="1">
      <c r="A3" s="511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6.25" thickBot="1">
      <c r="A4" s="512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3.5" thickBot="1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2.7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2.7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2.7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2.7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2.7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2.7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2.7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2.7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2.7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2.7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2.7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2.7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2.7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2.7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2.7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2.7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2.7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2.7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2.7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2.7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2.7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2.7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2.7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2.7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2.7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2.7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2.7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2.7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2.7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2.7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2.7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2.7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2.7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2.7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2.7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2.7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2.7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2.7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2.7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2.7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2.7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2.7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2.7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2.7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2.7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2.7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2.7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2.7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2.7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2.7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ht="13.5" thickBot="1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3.5" thickBot="1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>
      <c r="A60" s="105" t="s">
        <v>57</v>
      </c>
      <c r="B60" s="106">
        <v>20.100000000000001</v>
      </c>
      <c r="C60" s="29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5.75" thickBot="1"/>
    <row r="62" spans="1:7" ht="53.25" customHeight="1" thickBot="1">
      <c r="A62" s="108" t="s">
        <v>56</v>
      </c>
      <c r="B62" s="109">
        <f>B59</f>
        <v>33.5</v>
      </c>
    </row>
    <row r="63" spans="1:7">
      <c r="A63" s="110" t="s">
        <v>64</v>
      </c>
      <c r="B63" s="111">
        <f>AVERAGE(B11:B50)</f>
        <v>46.414999999999992</v>
      </c>
      <c r="C63" s="17"/>
    </row>
    <row r="64" spans="1:7">
      <c r="A64" s="112" t="s">
        <v>65</v>
      </c>
      <c r="B64" s="113">
        <f>AVERAGE(B16:B45)</f>
        <v>44.466666666666661</v>
      </c>
      <c r="C64" s="18"/>
    </row>
    <row r="65" spans="1:7" ht="15.75" thickBot="1">
      <c r="A65" s="114" t="s">
        <v>66</v>
      </c>
      <c r="B65" s="115">
        <f>AVERAGE(B22:B40)</f>
        <v>44.057894736842101</v>
      </c>
      <c r="C65" s="18"/>
    </row>
    <row r="68" spans="1:7" ht="15.75" thickBot="1"/>
    <row r="69" spans="1:7" ht="37.5" customHeight="1" thickBot="1">
      <c r="A69" s="510" t="s">
        <v>0</v>
      </c>
      <c r="B69" s="513" t="s">
        <v>2</v>
      </c>
      <c r="C69" s="514"/>
      <c r="D69" s="515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77.25" thickBot="1">
      <c r="A70" s="511"/>
      <c r="B70" s="65" t="s">
        <v>4</v>
      </c>
      <c r="C70" s="11"/>
      <c r="D70" s="65" t="s">
        <v>80</v>
      </c>
      <c r="E70" s="65" t="s">
        <v>5</v>
      </c>
      <c r="F70" s="65" t="s">
        <v>5</v>
      </c>
      <c r="G70" s="65"/>
    </row>
    <row r="71" spans="1:7" ht="26.25" thickBot="1">
      <c r="A71" s="512"/>
      <c r="B71" s="66" t="s">
        <v>8</v>
      </c>
      <c r="C71" s="11"/>
      <c r="D71" s="66" t="s">
        <v>7</v>
      </c>
      <c r="E71" s="67" t="s">
        <v>82</v>
      </c>
      <c r="F71" s="68" t="s">
        <v>83</v>
      </c>
      <c r="G71" s="68"/>
    </row>
    <row r="72" spans="1:7" ht="13.5" thickBot="1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2.75">
      <c r="A73" s="118" t="s">
        <v>10</v>
      </c>
      <c r="B73" s="119">
        <v>26.8</v>
      </c>
      <c r="C73" s="253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2.7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2.7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2.7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2.7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2.7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2.7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2.7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2.7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2.7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2.7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2.7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2.7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2.7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2.7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2.7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2.7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2.7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2.7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2.7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2.7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2.7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2.7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2.7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2.7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2.7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2.7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2.7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2.7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2.7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2.7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2.7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2.7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2.7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2.7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2.7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2.7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2.7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2.7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2.7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2.7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2.7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2.7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2.7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2.7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2.7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2.7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2.7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2.7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2.7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ht="13.5" thickBot="1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3.5" thickBot="1">
      <c r="A124" s="89"/>
      <c r="B124" s="125"/>
      <c r="C124" s="29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1">
      <c r="A125" s="94" t="s">
        <v>55</v>
      </c>
      <c r="B125" s="129">
        <v>34.200000000000003</v>
      </c>
      <c r="C125" s="29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>
      <c r="A126" s="100" t="s">
        <v>56</v>
      </c>
      <c r="B126" s="130">
        <v>90.3</v>
      </c>
      <c r="C126" s="29"/>
      <c r="D126" s="102"/>
      <c r="E126" s="103"/>
      <c r="F126" s="103"/>
      <c r="G126" s="104"/>
    </row>
    <row r="127" spans="1:7" ht="78" customHeight="1" thickBot="1">
      <c r="A127" s="105" t="s">
        <v>57</v>
      </c>
      <c r="B127" s="131">
        <v>20.5</v>
      </c>
      <c r="C127" s="29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5.75" thickBot="1"/>
    <row r="129" spans="1:7" ht="51.75" thickBot="1">
      <c r="A129" s="108" t="s">
        <v>56</v>
      </c>
      <c r="B129" s="109">
        <f>B126</f>
        <v>90.3</v>
      </c>
    </row>
    <row r="130" spans="1:7">
      <c r="A130" s="110" t="s">
        <v>64</v>
      </c>
      <c r="B130" s="111">
        <f>AVERAGE(B78:B117)</f>
        <v>86.092500000000001</v>
      </c>
      <c r="C130" s="17"/>
    </row>
    <row r="131" spans="1:7">
      <c r="A131" s="112" t="s">
        <v>65</v>
      </c>
      <c r="B131" s="113">
        <f>AVERAGE(B83:B112)</f>
        <v>84.350000000000009</v>
      </c>
      <c r="C131" s="18"/>
    </row>
    <row r="132" spans="1:7" ht="15.75" thickBot="1">
      <c r="A132" s="114" t="s">
        <v>66</v>
      </c>
      <c r="B132" s="115">
        <f>AVERAGE(B89:B107)</f>
        <v>84.284210526315803</v>
      </c>
      <c r="C132" s="18"/>
    </row>
    <row r="133" spans="1:7" ht="15.75" thickBot="1"/>
    <row r="134" spans="1:7" ht="13.5" thickBot="1">
      <c r="A134" s="510" t="s">
        <v>0</v>
      </c>
      <c r="B134" s="513" t="s">
        <v>78</v>
      </c>
      <c r="C134" s="514"/>
      <c r="D134" s="515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77.25" thickBot="1">
      <c r="A135" s="511"/>
      <c r="B135" s="65" t="s">
        <v>4</v>
      </c>
      <c r="C135" s="254"/>
      <c r="D135" s="65" t="s">
        <v>80</v>
      </c>
      <c r="E135" s="65" t="s">
        <v>5</v>
      </c>
      <c r="F135" s="65" t="s">
        <v>5</v>
      </c>
      <c r="G135" s="65"/>
    </row>
    <row r="136" spans="1:7" ht="26.25" thickBot="1">
      <c r="A136" s="512"/>
      <c r="B136" s="66" t="s">
        <v>9</v>
      </c>
      <c r="C136" s="254"/>
      <c r="D136" s="66" t="s">
        <v>7</v>
      </c>
      <c r="E136" s="67" t="s">
        <v>82</v>
      </c>
      <c r="F136" s="68" t="s">
        <v>83</v>
      </c>
      <c r="G136" s="68"/>
    </row>
    <row r="137" spans="1:7" ht="13.5" thickBot="1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2.75">
      <c r="A138" s="74" t="s">
        <v>10</v>
      </c>
      <c r="B138" s="132">
        <v>0.36</v>
      </c>
      <c r="C138" s="255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2.7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2.7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2.7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2.7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2.7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2.7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2.7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2.7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2.7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2.7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2.7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2.7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2.7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2.7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2.7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2.7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2.7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2.7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2.7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2.7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2.7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2.7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2.7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2.7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2.7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2.7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2.7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2.7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2.7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2.7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2.7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2.7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2.7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2.7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2.7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2.7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2.7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2.7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2.7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2.7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2.7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2.7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2.7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2.7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2.7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2.7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2.7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2.7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2.7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ht="13.5" thickBot="1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3.5" thickBot="1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1.75" thickBot="1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1.75" thickBot="1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77.25" thickBot="1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5.75" thickBot="1"/>
    <row r="194" spans="1:7" ht="51.75" thickBot="1">
      <c r="A194" s="108" t="s">
        <v>56</v>
      </c>
      <c r="B194" s="109">
        <f>B191</f>
        <v>5.71</v>
      </c>
    </row>
    <row r="195" spans="1:7">
      <c r="A195" s="110" t="s">
        <v>64</v>
      </c>
      <c r="B195" s="142">
        <f>AVERAGE(B143:B182)</f>
        <v>2.9120000000000004</v>
      </c>
      <c r="C195" s="17"/>
    </row>
    <row r="196" spans="1:7">
      <c r="A196" s="112" t="s">
        <v>65</v>
      </c>
      <c r="B196" s="143">
        <f>AVERAGE(B148:B177)</f>
        <v>2.3663333333333338</v>
      </c>
      <c r="C196" s="18"/>
    </row>
    <row r="197" spans="1:7" ht="15.75" thickBot="1">
      <c r="A197" s="114" t="s">
        <v>66</v>
      </c>
      <c r="B197" s="144">
        <f>AVERAGE(B154:B172)</f>
        <v>2.1736842105263166</v>
      </c>
      <c r="C197" s="18"/>
    </row>
    <row r="199" spans="1:7" ht="15.75" thickBot="1"/>
    <row r="200" spans="1:7" ht="15" customHeight="1" thickBot="1">
      <c r="A200" s="510" t="s">
        <v>0</v>
      </c>
      <c r="B200" s="513" t="s">
        <v>3</v>
      </c>
      <c r="C200" s="514"/>
      <c r="D200" s="515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77.25" thickBot="1">
      <c r="A201" s="511"/>
      <c r="B201" s="65" t="s">
        <v>4</v>
      </c>
      <c r="C201" s="11"/>
      <c r="D201" s="65" t="s">
        <v>80</v>
      </c>
      <c r="E201" s="65" t="s">
        <v>5</v>
      </c>
      <c r="F201" s="65" t="s">
        <v>5</v>
      </c>
      <c r="G201" s="65"/>
    </row>
    <row r="202" spans="1:7" ht="26.25" thickBot="1">
      <c r="A202" s="512"/>
      <c r="B202" s="66" t="s">
        <v>9</v>
      </c>
      <c r="C202" s="11"/>
      <c r="D202" s="66" t="s">
        <v>7</v>
      </c>
      <c r="E202" s="67" t="s">
        <v>82</v>
      </c>
      <c r="F202" s="68" t="s">
        <v>83</v>
      </c>
      <c r="G202" s="68"/>
    </row>
    <row r="203" spans="1:7" ht="13.5" thickBot="1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2.75">
      <c r="A204" s="118" t="s">
        <v>10</v>
      </c>
      <c r="B204" s="119">
        <v>1.1000000000000001</v>
      </c>
      <c r="C204" s="163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2.7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2.7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2.7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2.7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2.7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2.7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2.7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2.7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2.7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2.7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2.7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2.7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2.7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2.7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2.7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2.7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2.7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2.7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2.7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2.7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2.7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2.7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2.7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2.7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2.7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2.7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2.7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2.7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2.7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2.7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2.7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2.7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2.7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2.7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2.7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2.7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2.7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2.7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2.7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2.7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2.7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2.7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2.7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2.7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2.7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2.7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2.7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2.7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2.7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ht="13.5" thickBot="1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3.5" thickBot="1">
      <c r="A255" s="89"/>
      <c r="B255" s="125"/>
      <c r="C255" s="29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1">
      <c r="A256" s="94" t="s">
        <v>55</v>
      </c>
      <c r="B256" s="95">
        <v>8</v>
      </c>
      <c r="C256" s="29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>
      <c r="A257" s="100" t="s">
        <v>56</v>
      </c>
      <c r="B257" s="101">
        <v>3.6</v>
      </c>
      <c r="C257" s="29"/>
      <c r="D257" s="102"/>
      <c r="E257" s="103"/>
      <c r="F257" s="103"/>
      <c r="G257" s="104"/>
    </row>
    <row r="258" spans="1:7" ht="82.5" customHeight="1" thickBot="1">
      <c r="A258" s="105" t="s">
        <v>57</v>
      </c>
      <c r="B258" s="106">
        <v>3.2</v>
      </c>
      <c r="C258" s="29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5.75" thickBot="1"/>
    <row r="260" spans="1:7" ht="51.75" thickBot="1">
      <c r="A260" s="108" t="s">
        <v>56</v>
      </c>
      <c r="B260" s="109">
        <f>B257</f>
        <v>3.6</v>
      </c>
    </row>
    <row r="261" spans="1:7">
      <c r="A261" s="110" t="s">
        <v>64</v>
      </c>
      <c r="B261" s="111">
        <f>AVERAGE(B209:B248)</f>
        <v>6.2250000000000005</v>
      </c>
      <c r="C261" s="17"/>
    </row>
    <row r="262" spans="1:7">
      <c r="A262" s="112" t="s">
        <v>65</v>
      </c>
      <c r="B262" s="113">
        <f>AVERAGE(B214:B243)</f>
        <v>5.7000000000000011</v>
      </c>
      <c r="C262" s="18"/>
    </row>
    <row r="263" spans="1:7" ht="15.75" thickBot="1">
      <c r="A263" s="114" t="s">
        <v>66</v>
      </c>
      <c r="B263" s="115">
        <f>AVERAGE(B220:B238)</f>
        <v>5.5526315789473699</v>
      </c>
      <c r="C263" s="18"/>
    </row>
    <row r="264" spans="1:7" ht="15.75" thickBot="1"/>
    <row r="265" spans="1:7" ht="15" customHeight="1" thickBot="1">
      <c r="A265" s="510" t="s">
        <v>0</v>
      </c>
      <c r="B265" s="513" t="s">
        <v>67</v>
      </c>
      <c r="C265" s="514"/>
      <c r="D265" s="515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77.25" thickBot="1">
      <c r="A266" s="511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6.25" thickBot="1">
      <c r="A267" s="512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5.75" thickBot="1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2.7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2.7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2.7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2.7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2.7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2.7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2.7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2.7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2.7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2.7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2.7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2.7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2.7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2.7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2.7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2.7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2.7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2.7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2.7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2.7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2.7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2.7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2.7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2.7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2.7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2.7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2.7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2.7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2.7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2.7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2.7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2.7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2.7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2.7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2.7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2.7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2.7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2.7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2.7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2.7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2.7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2.7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2.7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2.7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2.7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2.7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2.7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2.7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2.7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ht="13.5" thickBot="1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3.5" thickBot="1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1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5.75" thickBot="1"/>
    <row r="325" spans="1:7" ht="51.75" thickBot="1">
      <c r="A325" s="108" t="s">
        <v>56</v>
      </c>
      <c r="B325" s="109">
        <f>B322</f>
        <v>37.6</v>
      </c>
    </row>
    <row r="326" spans="1:7">
      <c r="A326" s="110" t="s">
        <v>64</v>
      </c>
      <c r="B326" s="111">
        <f>AVERAGE(B274:B313)</f>
        <v>35.960000000000015</v>
      </c>
    </row>
    <row r="327" spans="1:7">
      <c r="A327" s="112" t="s">
        <v>65</v>
      </c>
      <c r="B327" s="113">
        <f>AVERAGE(B279:B308)</f>
        <v>35.220000000000006</v>
      </c>
    </row>
    <row r="328" spans="1:7" ht="15.75" thickBot="1">
      <c r="A328" s="114" t="s">
        <v>66</v>
      </c>
      <c r="B328" s="115">
        <f>AVERAGE(B285:B303)</f>
        <v>34.963157894736838</v>
      </c>
    </row>
    <row r="329" spans="1:7" ht="15.75" thickBot="1"/>
    <row r="330" spans="1:7" ht="15" customHeight="1" thickBot="1">
      <c r="A330" s="510" t="s">
        <v>0</v>
      </c>
      <c r="B330" s="513" t="s">
        <v>70</v>
      </c>
      <c r="C330" s="514"/>
      <c r="D330" s="515"/>
      <c r="E330" s="62" t="e">
        <f>(1-E385)^(1/3)-1</f>
        <v>#DIV/0!</v>
      </c>
      <c r="F330" s="63" t="e">
        <f>(1-F385)^(1/3)-1</f>
        <v>#DIV/0!</v>
      </c>
      <c r="G330" s="64"/>
    </row>
    <row r="331" spans="1:7" ht="77.25" thickBot="1">
      <c r="A331" s="511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6.25" thickBot="1">
      <c r="A332" s="512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3.5" thickBot="1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ht="13.5" thickBot="1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2.7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2.7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2.7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2.7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2.7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2.7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2.7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2.7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2.7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2.7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2.7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2.7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2.7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2.7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2.7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2.7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2.7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2.7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2.7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2.7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2.7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2.7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2.7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2.7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2.7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2.7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2.7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2.7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2.7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2.7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2.7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2.7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2.7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2.7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2.7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2.7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2.7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2.7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2.7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2.7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2.7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2.7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2.7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2.7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2.7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2.7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ht="13.5" thickBot="1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3.5" thickBot="1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/>
    <row r="390" spans="1:7" ht="51.75" thickBot="1">
      <c r="A390" s="108" t="s">
        <v>56</v>
      </c>
      <c r="B390" s="109">
        <f>B387</f>
        <v>0</v>
      </c>
    </row>
    <row r="391" spans="1:7">
      <c r="A391" s="110" t="s">
        <v>64</v>
      </c>
      <c r="B391" s="111" t="e">
        <f>AVERAGE(B339:B378)</f>
        <v>#DIV/0!</v>
      </c>
    </row>
    <row r="392" spans="1:7">
      <c r="A392" s="112" t="s">
        <v>65</v>
      </c>
      <c r="B392" s="113" t="e">
        <f>AVERAGE(B344:B373)</f>
        <v>#DIV/0!</v>
      </c>
    </row>
    <row r="393" spans="1:7" ht="15.75" thickBot="1">
      <c r="A393" s="114" t="s">
        <v>66</v>
      </c>
      <c r="B393" s="115" t="e">
        <f>AVERAGE(B350:B368)</f>
        <v>#DIV/0!</v>
      </c>
    </row>
    <row r="394" spans="1:7" ht="15.75" thickBot="1"/>
    <row r="395" spans="1:7" ht="15.75" customHeight="1" thickBot="1">
      <c r="A395" s="510" t="s">
        <v>0</v>
      </c>
      <c r="B395" s="513" t="s">
        <v>89</v>
      </c>
      <c r="C395" s="514"/>
      <c r="D395" s="515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77.25" thickBot="1">
      <c r="A396" s="511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5.75" thickBot="1">
      <c r="A397" s="512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5.75" thickBot="1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2.7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2.7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2.7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2.7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2.7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2.7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2.7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2.7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2.7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2.7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2.7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2.7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2.7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2.7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2.7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2.7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2.7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2.7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2.7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2.7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2.7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2.7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2.7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2.7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2.7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2.7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2.7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2.7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2.7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2.7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2.7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2.7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2.7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2.7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2.7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2.7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2.7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2.7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2.7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2.7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2.7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2.7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2.7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2.7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2.7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2.7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ht="13.5" thickBot="1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3.5" thickBot="1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5.75" thickBot="1"/>
    <row r="455" spans="1:7" ht="51.75" thickBot="1">
      <c r="A455" s="108" t="s">
        <v>56</v>
      </c>
      <c r="B455" s="109">
        <f>B452</f>
        <v>103.8</v>
      </c>
    </row>
    <row r="456" spans="1:7">
      <c r="A456" s="110" t="s">
        <v>64</v>
      </c>
      <c r="B456" s="111">
        <f>AVERAGE(B404:B443)</f>
        <v>91.905000000000001</v>
      </c>
    </row>
    <row r="457" spans="1:7">
      <c r="A457" s="112" t="s">
        <v>65</v>
      </c>
      <c r="B457" s="113">
        <f>AVERAGE(B409:B438)</f>
        <v>86.990000000000009</v>
      </c>
    </row>
    <row r="458" spans="1:7" ht="15.75" thickBot="1">
      <c r="A458" s="114" t="s">
        <v>66</v>
      </c>
      <c r="B458" s="115">
        <f>AVERAGE(B415:B433)</f>
        <v>85.7</v>
      </c>
    </row>
  </sheetData>
  <mergeCells count="14">
    <mergeCell ref="A395:A397"/>
    <mergeCell ref="B395:D395"/>
    <mergeCell ref="A200:A202"/>
    <mergeCell ref="B200:D200"/>
    <mergeCell ref="A265:A267"/>
    <mergeCell ref="B265:D265"/>
    <mergeCell ref="A330:A332"/>
    <mergeCell ref="B330:D33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28515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>
      <c r="A56" s="29" t="s">
        <v>53</v>
      </c>
      <c r="B56" s="31" t="s">
        <v>113</v>
      </c>
      <c r="C56" s="30">
        <f t="shared" si="0"/>
        <v>41.8</v>
      </c>
      <c r="D56" s="11"/>
      <c r="E56" s="11"/>
      <c r="F56" s="39"/>
      <c r="G56" s="39"/>
    </row>
    <row r="57" spans="1:8">
      <c r="A57" s="29"/>
      <c r="B57" s="31"/>
      <c r="C57" s="31"/>
      <c r="D57" s="11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>
      <c r="A58" s="33" t="s">
        <v>114</v>
      </c>
      <c r="B58" s="162">
        <v>10</v>
      </c>
      <c r="C58" s="31"/>
      <c r="D58" s="11"/>
      <c r="E58" s="163">
        <v>23.600000000000005</v>
      </c>
      <c r="F58" s="164">
        <v>23.483333333333338</v>
      </c>
      <c r="G58" s="165">
        <v>10</v>
      </c>
    </row>
    <row r="59" spans="1:8" ht="24">
      <c r="A59" s="33" t="s">
        <v>56</v>
      </c>
      <c r="B59" s="162">
        <v>23.9</v>
      </c>
      <c r="C59" s="31"/>
      <c r="D59" s="11"/>
      <c r="E59" s="11"/>
      <c r="F59" s="39"/>
      <c r="G59" s="39"/>
    </row>
    <row r="60" spans="1:8" ht="36">
      <c r="A60" s="166" t="s">
        <v>57</v>
      </c>
      <c r="B60" s="57">
        <v>14.339999999999998</v>
      </c>
      <c r="C60" s="29"/>
      <c r="D60" s="11"/>
      <c r="E60" s="57">
        <v>14.160000000000002</v>
      </c>
      <c r="F60" s="167">
        <v>14.090000000000002</v>
      </c>
      <c r="G60" s="167">
        <v>6</v>
      </c>
    </row>
    <row r="62" spans="1:8" ht="26.25" customHeight="1">
      <c r="A62" s="33" t="s">
        <v>56</v>
      </c>
      <c r="B62" s="168">
        <f>B59</f>
        <v>23.9</v>
      </c>
    </row>
    <row r="63" spans="1:8">
      <c r="A63" s="16" t="s">
        <v>64</v>
      </c>
      <c r="B63" s="17">
        <f>AVERAGE(B11:B50)</f>
        <v>23.600000000000005</v>
      </c>
      <c r="C63" s="17"/>
    </row>
    <row r="64" spans="1:8">
      <c r="A64" s="16" t="s">
        <v>65</v>
      </c>
      <c r="B64" s="18">
        <f>AVERAGE(B16:B45)</f>
        <v>23.483333333333338</v>
      </c>
      <c r="C64" s="18"/>
    </row>
    <row r="65" spans="1:7">
      <c r="A65" s="16" t="s">
        <v>66</v>
      </c>
      <c r="B65" s="18">
        <f>AVERAGE(B22:B40)</f>
        <v>23.652631578947368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53">
        <v>18.600000000000001</v>
      </c>
      <c r="C73" s="253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>
      <c r="A123" s="29" t="s">
        <v>53</v>
      </c>
      <c r="B123" s="29" t="s">
        <v>115</v>
      </c>
      <c r="C123" s="30">
        <f t="shared" si="1"/>
        <v>81.400000000000006</v>
      </c>
      <c r="D123" s="11" t="s">
        <v>81</v>
      </c>
      <c r="E123" s="11"/>
      <c r="F123" s="39"/>
      <c r="G123" s="39"/>
    </row>
    <row r="124" spans="1:8">
      <c r="A124" s="29"/>
      <c r="B124" s="29"/>
      <c r="C124" s="29"/>
      <c r="D124" s="11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>
      <c r="A125" s="33" t="s">
        <v>55</v>
      </c>
      <c r="B125" s="57">
        <v>28.9</v>
      </c>
      <c r="C125" s="29"/>
      <c r="D125" s="11"/>
      <c r="E125" s="169">
        <v>47.322499999999991</v>
      </c>
      <c r="F125" s="164">
        <v>46.88</v>
      </c>
      <c r="G125" s="170">
        <v>28.9</v>
      </c>
    </row>
    <row r="126" spans="1:8" ht="27.75" customHeight="1">
      <c r="A126" s="33" t="s">
        <v>56</v>
      </c>
      <c r="B126" s="57">
        <v>48.1</v>
      </c>
      <c r="C126" s="29"/>
      <c r="D126" s="11"/>
      <c r="E126" s="57"/>
      <c r="F126" s="167"/>
      <c r="G126" s="167"/>
    </row>
    <row r="127" spans="1:8" ht="37.5" customHeight="1">
      <c r="A127" s="35" t="s">
        <v>57</v>
      </c>
      <c r="B127" s="57">
        <v>27.7</v>
      </c>
      <c r="C127" s="29"/>
      <c r="D127" s="11"/>
      <c r="E127" s="57">
        <v>28.393499999999992</v>
      </c>
      <c r="F127" s="167">
        <v>28.128</v>
      </c>
      <c r="G127" s="167">
        <v>17.34</v>
      </c>
    </row>
    <row r="129" spans="1:7" ht="30" customHeight="1">
      <c r="A129" s="33" t="s">
        <v>56</v>
      </c>
      <c r="B129" s="168">
        <f>B126</f>
        <v>48.1</v>
      </c>
    </row>
    <row r="130" spans="1:7">
      <c r="A130" s="16" t="s">
        <v>64</v>
      </c>
      <c r="B130" s="17">
        <f>AVERAGE(B78:B117)</f>
        <v>47.322499999999991</v>
      </c>
      <c r="C130" s="17"/>
    </row>
    <row r="131" spans="1:7">
      <c r="A131" s="16" t="s">
        <v>65</v>
      </c>
      <c r="B131" s="18">
        <f>AVERAGE(B83:B112)</f>
        <v>46.88</v>
      </c>
      <c r="C131" s="18"/>
    </row>
    <row r="132" spans="1:7">
      <c r="A132" s="16" t="s">
        <v>66</v>
      </c>
      <c r="B132" s="18">
        <f>AVERAGE(B89:B107)</f>
        <v>47.068421052631585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48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171">
        <v>1</v>
      </c>
      <c r="B137" s="172">
        <v>2</v>
      </c>
      <c r="C137" s="51"/>
      <c r="D137" s="172">
        <v>3</v>
      </c>
      <c r="E137" s="172">
        <v>4</v>
      </c>
      <c r="F137" s="173">
        <v>5</v>
      </c>
      <c r="G137" s="173"/>
    </row>
    <row r="138" spans="1:7">
      <c r="A138" s="27" t="s">
        <v>10</v>
      </c>
      <c r="B138" s="174">
        <v>0.35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4">
        <v>0.39</v>
      </c>
      <c r="C139" s="30">
        <f>B138</f>
        <v>0.35</v>
      </c>
      <c r="D139" s="157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4">
        <v>0.43</v>
      </c>
      <c r="C140" s="30">
        <f t="shared" ref="C140:C188" si="2">B139</f>
        <v>0.39</v>
      </c>
      <c r="D140" s="157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4">
        <v>0.47</v>
      </c>
      <c r="C141" s="30">
        <f t="shared" si="2"/>
        <v>0.43</v>
      </c>
      <c r="D141" s="157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4">
        <v>0.52</v>
      </c>
      <c r="C142" s="30">
        <f t="shared" si="2"/>
        <v>0.47</v>
      </c>
      <c r="D142" s="157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4">
        <v>0.54</v>
      </c>
      <c r="C143" s="30">
        <f t="shared" si="2"/>
        <v>0.52</v>
      </c>
      <c r="D143" s="157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4">
        <v>0.57999999999999996</v>
      </c>
      <c r="C144" s="30">
        <f t="shared" si="2"/>
        <v>0.54</v>
      </c>
      <c r="D144" s="157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4">
        <v>0.62</v>
      </c>
      <c r="C145" s="30">
        <f t="shared" si="2"/>
        <v>0.57999999999999996</v>
      </c>
      <c r="D145" s="157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4">
        <v>0.66</v>
      </c>
      <c r="C146" s="30">
        <f t="shared" si="2"/>
        <v>0.62</v>
      </c>
      <c r="D146" s="157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4">
        <v>0.7</v>
      </c>
      <c r="C147" s="30">
        <f t="shared" si="2"/>
        <v>0.66</v>
      </c>
      <c r="D147" s="157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4">
        <v>0.74</v>
      </c>
      <c r="C148" s="30">
        <f t="shared" si="2"/>
        <v>0.7</v>
      </c>
      <c r="D148" s="157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4">
        <v>0.78</v>
      </c>
      <c r="C149" s="30">
        <f t="shared" si="2"/>
        <v>0.74</v>
      </c>
      <c r="D149" s="157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4">
        <v>0.83</v>
      </c>
      <c r="C150" s="30">
        <f t="shared" si="2"/>
        <v>0.78</v>
      </c>
      <c r="D150" s="157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4">
        <v>0.88</v>
      </c>
      <c r="C151" s="30">
        <f t="shared" si="2"/>
        <v>0.83</v>
      </c>
      <c r="D151" s="157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4">
        <v>0.93</v>
      </c>
      <c r="C152" s="30">
        <f t="shared" si="2"/>
        <v>0.88</v>
      </c>
      <c r="D152" s="157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4">
        <v>0.97</v>
      </c>
      <c r="C153" s="30">
        <f t="shared" si="2"/>
        <v>0.93</v>
      </c>
      <c r="D153" s="157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4">
        <v>1.02</v>
      </c>
      <c r="C154" s="30">
        <f t="shared" si="2"/>
        <v>0.97</v>
      </c>
      <c r="D154" s="157">
        <v>0</v>
      </c>
      <c r="E154" s="14">
        <v>0</v>
      </c>
      <c r="F154" s="38">
        <v>3.7647058823529508E-3</v>
      </c>
      <c r="G154" s="38">
        <v>0</v>
      </c>
    </row>
    <row r="155" spans="1:7">
      <c r="A155" s="29" t="s">
        <v>21</v>
      </c>
      <c r="B155" s="174">
        <v>1.06</v>
      </c>
      <c r="C155" s="30">
        <f t="shared" si="2"/>
        <v>1.02</v>
      </c>
      <c r="D155" s="157">
        <v>0</v>
      </c>
      <c r="E155" s="14">
        <v>0</v>
      </c>
      <c r="F155" s="38">
        <v>7.3962264150943518E-3</v>
      </c>
      <c r="G155" s="38">
        <v>0</v>
      </c>
    </row>
    <row r="156" spans="1:7">
      <c r="A156" s="29" t="s">
        <v>22</v>
      </c>
      <c r="B156" s="174">
        <v>1.1100000000000001</v>
      </c>
      <c r="C156" s="30">
        <f t="shared" si="2"/>
        <v>1.06</v>
      </c>
      <c r="D156" s="157">
        <v>3.3918918918918878E-2</v>
      </c>
      <c r="E156" s="14"/>
      <c r="F156" s="38">
        <v>1.1567567567567582E-2</v>
      </c>
      <c r="G156" s="38">
        <v>0</v>
      </c>
    </row>
    <row r="157" spans="1:7">
      <c r="A157" s="29" t="s">
        <v>23</v>
      </c>
      <c r="B157" s="174">
        <v>1.1499999999999999</v>
      </c>
      <c r="C157" s="30">
        <f t="shared" si="2"/>
        <v>1.1100000000000001</v>
      </c>
      <c r="D157" s="157">
        <v>6.7521739130434591E-2</v>
      </c>
      <c r="E157" s="14"/>
      <c r="F157" s="38">
        <v>1.4643478260869567E-2</v>
      </c>
      <c r="G157" s="38">
        <v>0</v>
      </c>
    </row>
    <row r="158" spans="1:7">
      <c r="A158" s="29" t="s">
        <v>24</v>
      </c>
      <c r="B158" s="174">
        <v>1.19</v>
      </c>
      <c r="C158" s="30">
        <f t="shared" si="2"/>
        <v>1.1499999999999999</v>
      </c>
      <c r="D158" s="157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>
      <c r="A159" s="29" t="s">
        <v>25</v>
      </c>
      <c r="B159" s="174">
        <v>1.22</v>
      </c>
      <c r="C159" s="30">
        <f t="shared" si="2"/>
        <v>1.19</v>
      </c>
      <c r="D159" s="157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>
      <c r="A160" s="29" t="s">
        <v>26</v>
      </c>
      <c r="B160" s="174">
        <v>1.32</v>
      </c>
      <c r="C160" s="30">
        <f t="shared" si="2"/>
        <v>1.22</v>
      </c>
      <c r="D160" s="157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>
      <c r="A161" s="29" t="s">
        <v>27</v>
      </c>
      <c r="B161" s="174">
        <v>1.42</v>
      </c>
      <c r="C161" s="30">
        <f t="shared" si="2"/>
        <v>1.32</v>
      </c>
      <c r="D161" s="157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>
      <c r="A162" s="29" t="s">
        <v>28</v>
      </c>
      <c r="B162" s="174">
        <v>1.48</v>
      </c>
      <c r="C162" s="30">
        <f t="shared" si="2"/>
        <v>1.42</v>
      </c>
      <c r="D162" s="157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>
      <c r="A163" s="29" t="s">
        <v>29</v>
      </c>
      <c r="B163" s="174">
        <v>1.56</v>
      </c>
      <c r="C163" s="30">
        <f t="shared" si="2"/>
        <v>1.48</v>
      </c>
      <c r="D163" s="157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>
      <c r="A164" s="29" t="s">
        <v>30</v>
      </c>
      <c r="B164" s="174">
        <v>1.62</v>
      </c>
      <c r="C164" s="30">
        <f t="shared" si="2"/>
        <v>1.56</v>
      </c>
      <c r="D164" s="157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>
      <c r="A165" s="29" t="s">
        <v>31</v>
      </c>
      <c r="B165" s="174">
        <v>1.69</v>
      </c>
      <c r="C165" s="30">
        <f t="shared" si="2"/>
        <v>1.62</v>
      </c>
      <c r="D165" s="157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>
      <c r="A166" s="29" t="s">
        <v>32</v>
      </c>
      <c r="B166" s="174">
        <v>1.76</v>
      </c>
      <c r="C166" s="30">
        <f t="shared" si="2"/>
        <v>1.69</v>
      </c>
      <c r="D166" s="157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>
      <c r="A167" s="29" t="s">
        <v>33</v>
      </c>
      <c r="B167" s="174">
        <v>1.84</v>
      </c>
      <c r="C167" s="30">
        <f t="shared" si="2"/>
        <v>1.76</v>
      </c>
      <c r="D167" s="157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>
      <c r="A168" s="29" t="s">
        <v>34</v>
      </c>
      <c r="B168" s="174">
        <v>1.94</v>
      </c>
      <c r="C168" s="30">
        <f t="shared" si="2"/>
        <v>1.84</v>
      </c>
      <c r="D168" s="157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>
      <c r="A169" s="29" t="s">
        <v>35</v>
      </c>
      <c r="B169" s="174">
        <v>2.0299999999999998</v>
      </c>
      <c r="C169" s="30">
        <f t="shared" si="2"/>
        <v>1.94</v>
      </c>
      <c r="D169" s="157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>
      <c r="A170" s="29" t="s">
        <v>36</v>
      </c>
      <c r="B170" s="174">
        <v>2.11</v>
      </c>
      <c r="C170" s="30">
        <f t="shared" si="2"/>
        <v>2.0299999999999998</v>
      </c>
      <c r="D170" s="157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>
      <c r="A171" s="29" t="s">
        <v>37</v>
      </c>
      <c r="B171" s="174">
        <v>2.2200000000000002</v>
      </c>
      <c r="C171" s="30">
        <f t="shared" si="2"/>
        <v>2.11</v>
      </c>
      <c r="D171" s="157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>
      <c r="A172" s="29" t="s">
        <v>38</v>
      </c>
      <c r="B172" s="174">
        <v>2.33</v>
      </c>
      <c r="C172" s="30">
        <f t="shared" si="2"/>
        <v>2.2200000000000002</v>
      </c>
      <c r="D172" s="157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>
      <c r="A173" s="29" t="s">
        <v>39</v>
      </c>
      <c r="B173" s="174">
        <v>2.4300000000000002</v>
      </c>
      <c r="C173" s="30">
        <f t="shared" si="2"/>
        <v>2.33</v>
      </c>
      <c r="D173" s="157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>
      <c r="A174" s="29" t="s">
        <v>40</v>
      </c>
      <c r="B174" s="174">
        <v>2.61</v>
      </c>
      <c r="C174" s="30">
        <f t="shared" si="2"/>
        <v>2.4300000000000002</v>
      </c>
      <c r="D174" s="157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>
      <c r="A175" s="29" t="s">
        <v>41</v>
      </c>
      <c r="B175" s="174">
        <v>2.79</v>
      </c>
      <c r="C175" s="30">
        <f t="shared" si="2"/>
        <v>2.61</v>
      </c>
      <c r="D175" s="157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>
      <c r="A176" s="29" t="s">
        <v>42</v>
      </c>
      <c r="B176" s="174">
        <v>2.94</v>
      </c>
      <c r="C176" s="30">
        <f t="shared" si="2"/>
        <v>2.79</v>
      </c>
      <c r="D176" s="157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>
      <c r="A177" s="29" t="s">
        <v>43</v>
      </c>
      <c r="B177" s="174">
        <v>3.11</v>
      </c>
      <c r="C177" s="30">
        <f t="shared" si="2"/>
        <v>2.94</v>
      </c>
      <c r="D177" s="157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>
      <c r="A178" s="29" t="s">
        <v>44</v>
      </c>
      <c r="B178" s="174">
        <v>3.28</v>
      </c>
      <c r="C178" s="30">
        <f t="shared" si="2"/>
        <v>3.11</v>
      </c>
      <c r="D178" s="157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>
      <c r="A179" s="29" t="s">
        <v>45</v>
      </c>
      <c r="B179" s="174">
        <v>3.52</v>
      </c>
      <c r="C179" s="30">
        <f t="shared" si="2"/>
        <v>3.28</v>
      </c>
      <c r="D179" s="157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>
      <c r="A180" s="29" t="s">
        <v>46</v>
      </c>
      <c r="B180" s="174">
        <v>3.8</v>
      </c>
      <c r="C180" s="30">
        <f t="shared" si="2"/>
        <v>3.52</v>
      </c>
      <c r="D180" s="157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>
      <c r="A181" s="29" t="s">
        <v>47</v>
      </c>
      <c r="B181" s="174">
        <v>4.1500000000000004</v>
      </c>
      <c r="C181" s="30">
        <f t="shared" si="2"/>
        <v>3.8</v>
      </c>
      <c r="D181" s="157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>
      <c r="A182" s="29" t="s">
        <v>48</v>
      </c>
      <c r="B182" s="174">
        <v>4.5599999999999996</v>
      </c>
      <c r="C182" s="30">
        <f t="shared" si="2"/>
        <v>4.1500000000000004</v>
      </c>
      <c r="D182" s="157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>
      <c r="A183" s="29" t="s">
        <v>49</v>
      </c>
      <c r="B183" s="174">
        <v>5.17</v>
      </c>
      <c r="C183" s="30">
        <f t="shared" si="2"/>
        <v>4.5599999999999996</v>
      </c>
      <c r="D183" s="157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>
      <c r="A184" s="29" t="s">
        <v>50</v>
      </c>
      <c r="B184" s="174">
        <v>5.97</v>
      </c>
      <c r="C184" s="30">
        <f t="shared" si="2"/>
        <v>5.17</v>
      </c>
      <c r="D184" s="157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>
      <c r="A185" s="29" t="s">
        <v>51</v>
      </c>
      <c r="B185" s="174">
        <v>6.53</v>
      </c>
      <c r="C185" s="30">
        <f t="shared" si="2"/>
        <v>5.97</v>
      </c>
      <c r="D185" s="157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>
      <c r="A186" s="29" t="s">
        <v>52</v>
      </c>
      <c r="B186" s="174">
        <v>7.21</v>
      </c>
      <c r="C186" s="30">
        <f t="shared" si="2"/>
        <v>6.53</v>
      </c>
      <c r="D186" s="157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>
      <c r="A187" s="29" t="s">
        <v>53</v>
      </c>
      <c r="B187" s="174">
        <v>8.69</v>
      </c>
      <c r="C187" s="30">
        <f>B186</f>
        <v>7.21</v>
      </c>
      <c r="D187" s="157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>
      <c r="A188" s="29" t="s">
        <v>53</v>
      </c>
      <c r="B188" s="29" t="s">
        <v>116</v>
      </c>
      <c r="C188" s="30">
        <f t="shared" si="2"/>
        <v>8.69</v>
      </c>
      <c r="D188" s="175"/>
      <c r="E188" s="11"/>
      <c r="F188" s="39"/>
      <c r="G188" s="39"/>
    </row>
    <row r="189" spans="1:7" ht="15.75" thickBot="1">
      <c r="A189" s="176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>
      <c r="A190" s="33" t="s">
        <v>55</v>
      </c>
      <c r="B190" s="29">
        <v>2.38</v>
      </c>
      <c r="C190" s="4"/>
      <c r="D190" s="58"/>
      <c r="E190" s="169">
        <v>1.7872500000000002</v>
      </c>
      <c r="F190" s="164">
        <v>1.6359999999999999</v>
      </c>
      <c r="G190" s="170">
        <v>2.38</v>
      </c>
    </row>
    <row r="191" spans="1:7" ht="25.5" customHeight="1" thickBot="1">
      <c r="A191" s="33" t="s">
        <v>56</v>
      </c>
      <c r="B191" s="29">
        <v>2.19</v>
      </c>
      <c r="C191" s="4"/>
      <c r="D191" s="11"/>
      <c r="E191" s="57"/>
      <c r="F191" s="167"/>
      <c r="G191" s="167"/>
    </row>
    <row r="192" spans="1:7" ht="37.5" customHeight="1" thickBot="1">
      <c r="A192" s="35" t="s">
        <v>57</v>
      </c>
      <c r="B192" s="57">
        <v>1.31</v>
      </c>
      <c r="C192" s="4"/>
      <c r="D192" s="11"/>
      <c r="E192" s="57">
        <v>1.0723500000000001</v>
      </c>
      <c r="F192" s="167">
        <v>0.98159999999999992</v>
      </c>
      <c r="G192" s="167">
        <v>1.4279999999999999</v>
      </c>
    </row>
    <row r="195" spans="1:7">
      <c r="A195" s="16" t="s">
        <v>64</v>
      </c>
      <c r="B195" s="17">
        <f>AVERAGE(B143:B182)</f>
        <v>1.7872500000000002</v>
      </c>
      <c r="C195" s="17"/>
    </row>
    <row r="196" spans="1:7">
      <c r="A196" s="16" t="s">
        <v>65</v>
      </c>
      <c r="B196" s="18">
        <f>AVERAGE(B148:B177)</f>
        <v>1.6359999999999999</v>
      </c>
      <c r="C196" s="18"/>
    </row>
    <row r="197" spans="1:7">
      <c r="A197" s="16" t="s">
        <v>66</v>
      </c>
      <c r="B197" s="18">
        <f>AVERAGE(B154:B172)</f>
        <v>1.5826315789473684</v>
      </c>
      <c r="C197" s="18"/>
    </row>
    <row r="200" spans="1:7" ht="15" customHeight="1">
      <c r="A200" s="516" t="s">
        <v>0</v>
      </c>
      <c r="B200" s="493" t="s">
        <v>3</v>
      </c>
      <c r="C200" s="493"/>
      <c r="D200" s="493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>
      <c r="A201" s="517"/>
      <c r="B201" s="57" t="s">
        <v>4</v>
      </c>
      <c r="C201" s="11"/>
      <c r="D201" s="57" t="s">
        <v>80</v>
      </c>
      <c r="E201" s="11" t="s">
        <v>5</v>
      </c>
      <c r="F201" s="39" t="s">
        <v>5</v>
      </c>
      <c r="G201" s="39"/>
    </row>
    <row r="202" spans="1:7">
      <c r="A202" s="518"/>
      <c r="B202" s="11" t="s">
        <v>9</v>
      </c>
      <c r="C202" s="11"/>
      <c r="D202" s="11" t="s">
        <v>7</v>
      </c>
      <c r="E202" s="177" t="s">
        <v>65</v>
      </c>
      <c r="F202" s="178"/>
      <c r="G202" s="179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0">
        <v>0.51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0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0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0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0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0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0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0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0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0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0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0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0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0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>
      <c r="A218" s="29" t="s">
        <v>18</v>
      </c>
      <c r="B218" s="180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>
      <c r="A219" s="29" t="s">
        <v>19</v>
      </c>
      <c r="B219" s="180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>
      <c r="A220" s="29" t="s">
        <v>20</v>
      </c>
      <c r="B220" s="180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>
      <c r="A221" s="29" t="s">
        <v>21</v>
      </c>
      <c r="B221" s="180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>
      <c r="A222" s="29" t="s">
        <v>22</v>
      </c>
      <c r="B222" s="180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>
      <c r="A223" s="29" t="s">
        <v>23</v>
      </c>
      <c r="B223" s="180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>
      <c r="A224" s="29" t="s">
        <v>24</v>
      </c>
      <c r="B224" s="180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>
      <c r="A225" s="29" t="s">
        <v>25</v>
      </c>
      <c r="B225" s="180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>
      <c r="A226" s="29" t="s">
        <v>26</v>
      </c>
      <c r="B226" s="180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>
      <c r="A227" s="29" t="s">
        <v>27</v>
      </c>
      <c r="B227" s="180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>
      <c r="A228" s="29" t="s">
        <v>28</v>
      </c>
      <c r="B228" s="180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>
      <c r="A229" s="29" t="s">
        <v>29</v>
      </c>
      <c r="B229" s="180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>
      <c r="A230" s="29" t="s">
        <v>30</v>
      </c>
      <c r="B230" s="180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>
      <c r="A231" s="29" t="s">
        <v>31</v>
      </c>
      <c r="B231" s="180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>
      <c r="A232" s="29" t="s">
        <v>32</v>
      </c>
      <c r="B232" s="180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>
      <c r="A233" s="29" t="s">
        <v>33</v>
      </c>
      <c r="B233" s="180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>
      <c r="A234" s="29" t="s">
        <v>34</v>
      </c>
      <c r="B234" s="180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>
      <c r="A235" s="29" t="s">
        <v>35</v>
      </c>
      <c r="B235" s="180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>
      <c r="A236" s="29" t="s">
        <v>36</v>
      </c>
      <c r="B236" s="180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>
      <c r="A237" s="29" t="s">
        <v>37</v>
      </c>
      <c r="B237" s="180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>
      <c r="A238" s="29" t="s">
        <v>38</v>
      </c>
      <c r="B238" s="180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>
      <c r="A239" s="29" t="s">
        <v>39</v>
      </c>
      <c r="B239" s="180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>
      <c r="A240" s="29" t="s">
        <v>40</v>
      </c>
      <c r="B240" s="180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>
      <c r="A241" s="29" t="s">
        <v>41</v>
      </c>
      <c r="B241" s="180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>
      <c r="A242" s="29" t="s">
        <v>42</v>
      </c>
      <c r="B242" s="180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>
      <c r="A243" s="29" t="s">
        <v>43</v>
      </c>
      <c r="B243" s="180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>
      <c r="A244" s="29" t="s">
        <v>44</v>
      </c>
      <c r="B244" s="180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>
      <c r="A245" s="29" t="s">
        <v>45</v>
      </c>
      <c r="B245" s="180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>
      <c r="A246" s="29" t="s">
        <v>46</v>
      </c>
      <c r="B246" s="180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>
      <c r="A247" s="29" t="s">
        <v>47</v>
      </c>
      <c r="B247" s="180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>
      <c r="A248" s="29" t="s">
        <v>48</v>
      </c>
      <c r="B248" s="180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>
      <c r="A249" s="29" t="s">
        <v>49</v>
      </c>
      <c r="B249" s="180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>
      <c r="A250" s="29" t="s">
        <v>50</v>
      </c>
      <c r="B250" s="180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>
      <c r="A251" s="29" t="s">
        <v>51</v>
      </c>
      <c r="B251" s="180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>
      <c r="A252" s="29" t="s">
        <v>52</v>
      </c>
      <c r="B252" s="180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>
      <c r="A253" s="29" t="s">
        <v>53</v>
      </c>
      <c r="B253" s="181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>
      <c r="A254" s="29" t="s">
        <v>53</v>
      </c>
      <c r="B254" s="29" t="s">
        <v>117</v>
      </c>
      <c r="C254" s="30">
        <f t="shared" si="3"/>
        <v>16.22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>
      <c r="A256" s="33" t="s">
        <v>55</v>
      </c>
      <c r="B256" s="57">
        <v>2.38</v>
      </c>
      <c r="C256" s="29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>
      <c r="A257" s="33" t="s">
        <v>56</v>
      </c>
      <c r="B257" s="57">
        <v>2.19</v>
      </c>
      <c r="C257" s="29"/>
      <c r="D257" s="11"/>
      <c r="E257" s="11"/>
      <c r="F257" s="39"/>
      <c r="G257" s="39"/>
    </row>
    <row r="258" spans="1:7" ht="37.5" customHeight="1">
      <c r="A258" s="35" t="s">
        <v>57</v>
      </c>
      <c r="B258" s="57">
        <v>1.31</v>
      </c>
      <c r="C258" s="29"/>
      <c r="D258" s="11"/>
      <c r="E258" s="11">
        <v>1.5938999999999999</v>
      </c>
      <c r="F258" s="39">
        <v>1.4657999999999998</v>
      </c>
      <c r="G258" s="39">
        <v>1.4279999999999999</v>
      </c>
    </row>
    <row r="261" spans="1:7">
      <c r="A261" s="16" t="s">
        <v>64</v>
      </c>
      <c r="B261" s="17">
        <f>AVERAGE(B209:B248)</f>
        <v>2.6564999999999999</v>
      </c>
      <c r="C261" s="17"/>
    </row>
    <row r="262" spans="1:7">
      <c r="A262" s="16" t="s">
        <v>65</v>
      </c>
      <c r="B262" s="18">
        <f>AVERAGE(B214:B243)</f>
        <v>2.4429999999999996</v>
      </c>
      <c r="C262" s="18"/>
    </row>
    <row r="263" spans="1:7">
      <c r="A263" s="16" t="s">
        <v>66</v>
      </c>
      <c r="B263" s="18">
        <f>AVERAGE(B220:B238)</f>
        <v>2.3726315789473684</v>
      </c>
      <c r="C263" s="18"/>
    </row>
    <row r="265" spans="1:7" ht="15.75" thickBot="1"/>
    <row r="266" spans="1:7" ht="15" customHeight="1">
      <c r="A266" s="519" t="s">
        <v>0</v>
      </c>
      <c r="B266" s="505" t="s">
        <v>67</v>
      </c>
      <c r="C266" s="505"/>
      <c r="D266" s="505"/>
      <c r="E266" s="40">
        <f>(1-E321)^(1/3)-1</f>
        <v>-2.4072948334277866E-2</v>
      </c>
      <c r="F266" s="40">
        <f>(1-F321)^(1/3)-1</f>
        <v>-2.5132966724386696E-2</v>
      </c>
      <c r="G266" s="182"/>
    </row>
    <row r="267" spans="1:7" ht="48.75" thickBot="1">
      <c r="A267" s="519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183"/>
    </row>
    <row r="268" spans="1:7">
      <c r="A268" s="519"/>
      <c r="B268" s="57" t="s">
        <v>68</v>
      </c>
      <c r="D268" s="184" t="s">
        <v>7</v>
      </c>
      <c r="E268" s="184" t="s">
        <v>7</v>
      </c>
      <c r="F268" s="184" t="s">
        <v>7</v>
      </c>
      <c r="G268" s="185"/>
    </row>
    <row r="269" spans="1:7">
      <c r="A269" s="50">
        <v>1</v>
      </c>
      <c r="B269" s="158">
        <v>2</v>
      </c>
      <c r="D269" s="51">
        <v>3</v>
      </c>
      <c r="E269" s="51">
        <v>4</v>
      </c>
      <c r="F269" s="52">
        <v>5</v>
      </c>
      <c r="G269" s="52"/>
    </row>
    <row r="270" spans="1:7">
      <c r="A270" s="27" t="s">
        <v>10</v>
      </c>
      <c r="B270" s="174">
        <v>11.74</v>
      </c>
      <c r="C270">
        <v>0</v>
      </c>
      <c r="D270" s="157">
        <v>0</v>
      </c>
      <c r="E270" s="14">
        <v>0</v>
      </c>
      <c r="F270" s="38">
        <v>0</v>
      </c>
      <c r="G270" s="38">
        <v>0</v>
      </c>
    </row>
    <row r="271" spans="1:7">
      <c r="A271" s="27" t="s">
        <v>58</v>
      </c>
      <c r="B271" s="186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>
      <c r="A272" s="27" t="s">
        <v>59</v>
      </c>
      <c r="B272" s="186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>
      <c r="A273" s="27" t="s">
        <v>60</v>
      </c>
      <c r="B273" s="186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>
      <c r="A274" s="27" t="s">
        <v>61</v>
      </c>
      <c r="B274" s="186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>
      <c r="A275" s="27" t="s">
        <v>62</v>
      </c>
      <c r="B275" s="186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>
      <c r="A276" s="27" t="s">
        <v>63</v>
      </c>
      <c r="B276" s="186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>
      <c r="A277" s="29" t="s">
        <v>11</v>
      </c>
      <c r="B277" s="186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>
      <c r="A278" s="29" t="s">
        <v>12</v>
      </c>
      <c r="B278" s="186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>
      <c r="A279" s="29" t="s">
        <v>13</v>
      </c>
      <c r="B279" s="186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>
      <c r="A280" s="29" t="s">
        <v>14</v>
      </c>
      <c r="B280" s="186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>
      <c r="A281" s="29" t="s">
        <v>15</v>
      </c>
      <c r="B281" s="186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>
      <c r="A282" s="29" t="s">
        <v>16</v>
      </c>
      <c r="B282" s="186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>
      <c r="A283" s="29" t="s">
        <v>17</v>
      </c>
      <c r="B283" s="186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>
      <c r="A284" s="29" t="s">
        <v>18</v>
      </c>
      <c r="B284" s="186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>
      <c r="A285" s="29" t="s">
        <v>19</v>
      </c>
      <c r="B285" s="186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>
      <c r="A286" s="29" t="s">
        <v>20</v>
      </c>
      <c r="B286" s="186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>
      <c r="A287" s="29" t="s">
        <v>21</v>
      </c>
      <c r="B287" s="186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>
      <c r="A288" s="29" t="s">
        <v>22</v>
      </c>
      <c r="B288" s="186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>
      <c r="A289" s="29" t="s">
        <v>23</v>
      </c>
      <c r="B289" s="186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>
      <c r="A290" s="29" t="s">
        <v>24</v>
      </c>
      <c r="B290" s="186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>
      <c r="A291" s="29" t="s">
        <v>25</v>
      </c>
      <c r="B291" s="186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>
      <c r="A292" s="29" t="s">
        <v>26</v>
      </c>
      <c r="B292" s="186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>
      <c r="A293" s="29" t="s">
        <v>27</v>
      </c>
      <c r="B293" s="186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>
      <c r="A294" s="29" t="s">
        <v>28</v>
      </c>
      <c r="B294" s="186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>
      <c r="A295" s="29" t="s">
        <v>29</v>
      </c>
      <c r="B295" s="186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>
      <c r="A296" s="29" t="s">
        <v>30</v>
      </c>
      <c r="B296" s="186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>
      <c r="A297" s="29" t="s">
        <v>31</v>
      </c>
      <c r="B297" s="186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>
      <c r="A298" s="29" t="s">
        <v>32</v>
      </c>
      <c r="B298" s="186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>
      <c r="A299" s="29" t="s">
        <v>33</v>
      </c>
      <c r="B299" s="186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>
      <c r="A300" s="29" t="s">
        <v>34</v>
      </c>
      <c r="B300" s="186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>
      <c r="A301" s="29" t="s">
        <v>35</v>
      </c>
      <c r="B301" s="186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>
      <c r="A302" s="29" t="s">
        <v>36</v>
      </c>
      <c r="B302" s="186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>
      <c r="A303" s="29" t="s">
        <v>37</v>
      </c>
      <c r="B303" s="186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>
      <c r="A304" s="29" t="s">
        <v>38</v>
      </c>
      <c r="B304" s="186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>
      <c r="A305" s="29" t="s">
        <v>39</v>
      </c>
      <c r="B305" s="186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>
      <c r="A306" s="29" t="s">
        <v>40</v>
      </c>
      <c r="B306" s="186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>
      <c r="A307" s="29" t="s">
        <v>41</v>
      </c>
      <c r="B307" s="186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>
      <c r="A308" s="29" t="s">
        <v>42</v>
      </c>
      <c r="B308" s="186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>
      <c r="A309" s="29" t="s">
        <v>43</v>
      </c>
      <c r="B309" s="186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>
      <c r="A310" s="29" t="s">
        <v>44</v>
      </c>
      <c r="B310" s="186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>
      <c r="A311" s="29" t="s">
        <v>45</v>
      </c>
      <c r="B311" s="186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>
      <c r="A312" s="29" t="s">
        <v>46</v>
      </c>
      <c r="B312" s="186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>
      <c r="A313" s="29" t="s">
        <v>47</v>
      </c>
      <c r="B313" s="186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>
      <c r="A314" s="29" t="s">
        <v>48</v>
      </c>
      <c r="B314" s="186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>
      <c r="A315" s="29" t="s">
        <v>49</v>
      </c>
      <c r="B315" s="186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>
      <c r="A316" s="29" t="s">
        <v>50</v>
      </c>
      <c r="B316" s="186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>
      <c r="A317" s="29" t="s">
        <v>51</v>
      </c>
      <c r="B317" s="186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>
      <c r="A318" s="29" t="s">
        <v>52</v>
      </c>
      <c r="B318" s="186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>
      <c r="A319" s="29" t="s">
        <v>53</v>
      </c>
      <c r="B319" s="186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>
      <c r="A320" s="29" t="s">
        <v>53</v>
      </c>
      <c r="B320" s="187" t="s">
        <v>118</v>
      </c>
      <c r="C320" s="30">
        <f t="shared" si="4"/>
        <v>82.01</v>
      </c>
      <c r="D320" s="58"/>
      <c r="E320" s="11"/>
      <c r="F320" s="39"/>
      <c r="G320" s="39"/>
    </row>
    <row r="321" spans="1:7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4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4">
      <c r="A323" s="33" t="s">
        <v>56</v>
      </c>
      <c r="B323" s="57">
        <v>36.799999999999997</v>
      </c>
      <c r="D323" s="11"/>
      <c r="E323" s="11"/>
      <c r="F323" s="39"/>
      <c r="G323" s="39"/>
    </row>
    <row r="324" spans="1:7" ht="36.75">
      <c r="A324" s="35" t="s">
        <v>57</v>
      </c>
      <c r="B324" s="57">
        <v>22.1</v>
      </c>
      <c r="D324" s="11"/>
      <c r="E324" s="11">
        <v>21.054449999999999</v>
      </c>
      <c r="F324" s="39">
        <v>20.648600000000002</v>
      </c>
      <c r="G324" s="39">
        <v>22.08</v>
      </c>
    </row>
    <row r="327" spans="1:7">
      <c r="A327" s="16" t="s">
        <v>64</v>
      </c>
      <c r="B327" s="17">
        <f>AVERAGE(B275:B314)</f>
        <v>35.09075</v>
      </c>
    </row>
    <row r="328" spans="1:7">
      <c r="A328" s="16" t="s">
        <v>65</v>
      </c>
      <c r="B328" s="18">
        <f>AVERAGE(B280:B309)</f>
        <v>34.414333333333339</v>
      </c>
    </row>
    <row r="329" spans="1:7">
      <c r="A329" s="16" t="s">
        <v>66</v>
      </c>
      <c r="B329" s="18">
        <f>AVERAGE(B286:B304)</f>
        <v>34.246315789473684</v>
      </c>
    </row>
    <row r="333" spans="1:7" ht="15" customHeight="1">
      <c r="A333" s="505" t="s">
        <v>0</v>
      </c>
      <c r="B333" s="505" t="s">
        <v>70</v>
      </c>
      <c r="C333" s="505"/>
      <c r="D333" s="505"/>
      <c r="E333" s="188">
        <f>(1-E388)^(1/3)-1</f>
        <v>-2.447696626158713E-2</v>
      </c>
      <c r="F333" s="188">
        <f>(1-F388)^(1/3)-1</f>
        <v>-2.550931835267134E-2</v>
      </c>
      <c r="G333" s="188"/>
    </row>
    <row r="334" spans="1:7" ht="48.75">
      <c r="A334" s="505"/>
      <c r="B334" s="29" t="s">
        <v>4</v>
      </c>
      <c r="D334" s="29" t="s">
        <v>80</v>
      </c>
      <c r="E334" s="29" t="s">
        <v>5</v>
      </c>
      <c r="F334" s="189" t="s">
        <v>5</v>
      </c>
      <c r="G334" s="189"/>
    </row>
    <row r="335" spans="1:7">
      <c r="A335" s="505"/>
      <c r="B335" s="29" t="s">
        <v>72</v>
      </c>
      <c r="D335" s="184" t="s">
        <v>7</v>
      </c>
      <c r="E335" s="184" t="s">
        <v>7</v>
      </c>
      <c r="F335" s="184" t="s">
        <v>7</v>
      </c>
      <c r="G335" s="184"/>
    </row>
    <row r="336" spans="1:7" ht="15.75" thickBot="1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>
      <c r="A337" s="27" t="s">
        <v>10</v>
      </c>
      <c r="B337" s="190">
        <v>63.58</v>
      </c>
      <c r="C337">
        <v>0</v>
      </c>
      <c r="D337" s="191">
        <v>0</v>
      </c>
      <c r="E337" s="191">
        <v>0</v>
      </c>
      <c r="F337" s="192">
        <v>0</v>
      </c>
      <c r="G337" s="192">
        <v>0</v>
      </c>
    </row>
    <row r="338" spans="1:7">
      <c r="A338" s="27" t="s">
        <v>58</v>
      </c>
      <c r="B338" s="190">
        <v>68.86</v>
      </c>
      <c r="C338" s="30">
        <f>B337</f>
        <v>63.58</v>
      </c>
      <c r="D338" s="191">
        <v>0</v>
      </c>
      <c r="E338" s="191">
        <v>0</v>
      </c>
      <c r="F338" s="192">
        <v>0</v>
      </c>
      <c r="G338" s="192">
        <v>0</v>
      </c>
    </row>
    <row r="339" spans="1:7">
      <c r="A339" s="27" t="s">
        <v>59</v>
      </c>
      <c r="B339" s="190">
        <v>72.540000000000006</v>
      </c>
      <c r="C339" s="30">
        <f t="shared" ref="C339:C387" si="5">B338</f>
        <v>68.86</v>
      </c>
      <c r="D339" s="191">
        <v>0</v>
      </c>
      <c r="E339" s="191">
        <v>0</v>
      </c>
      <c r="F339" s="192">
        <v>0</v>
      </c>
      <c r="G339" s="192">
        <v>0</v>
      </c>
    </row>
    <row r="340" spans="1:7">
      <c r="A340" s="27" t="s">
        <v>60</v>
      </c>
      <c r="B340" s="190">
        <v>76.67</v>
      </c>
      <c r="C340" s="30">
        <f t="shared" si="5"/>
        <v>72.540000000000006</v>
      </c>
      <c r="D340" s="191">
        <v>0</v>
      </c>
      <c r="E340" s="191">
        <v>0</v>
      </c>
      <c r="F340" s="192">
        <v>0</v>
      </c>
      <c r="G340" s="192">
        <v>0</v>
      </c>
    </row>
    <row r="341" spans="1:7">
      <c r="A341" s="27" t="s">
        <v>61</v>
      </c>
      <c r="B341" s="190">
        <v>81.37</v>
      </c>
      <c r="C341" s="30">
        <f t="shared" si="5"/>
        <v>76.67</v>
      </c>
      <c r="D341" s="191">
        <v>0</v>
      </c>
      <c r="E341" s="191">
        <v>0</v>
      </c>
      <c r="F341" s="192">
        <v>0</v>
      </c>
      <c r="G341" s="192">
        <v>0</v>
      </c>
    </row>
    <row r="342" spans="1:7">
      <c r="A342" s="27" t="s">
        <v>62</v>
      </c>
      <c r="B342" s="190">
        <v>85.9</v>
      </c>
      <c r="C342" s="30">
        <f t="shared" si="5"/>
        <v>81.37</v>
      </c>
      <c r="D342" s="191">
        <v>0</v>
      </c>
      <c r="E342" s="191">
        <v>0</v>
      </c>
      <c r="F342" s="192">
        <v>0</v>
      </c>
      <c r="G342" s="192">
        <v>0</v>
      </c>
    </row>
    <row r="343" spans="1:7">
      <c r="A343" s="27" t="s">
        <v>63</v>
      </c>
      <c r="B343" s="190">
        <v>89.78</v>
      </c>
      <c r="C343" s="30">
        <f t="shared" si="5"/>
        <v>85.9</v>
      </c>
      <c r="D343" s="191">
        <v>0</v>
      </c>
      <c r="E343" s="191">
        <v>0</v>
      </c>
      <c r="F343" s="192">
        <v>0</v>
      </c>
      <c r="G343" s="192">
        <v>0</v>
      </c>
    </row>
    <row r="344" spans="1:7">
      <c r="A344" s="29" t="s">
        <v>11</v>
      </c>
      <c r="B344" s="190">
        <v>92.37</v>
      </c>
      <c r="C344" s="30">
        <f t="shared" si="5"/>
        <v>89.78</v>
      </c>
      <c r="D344" s="191">
        <v>0</v>
      </c>
      <c r="E344" s="191">
        <v>0</v>
      </c>
      <c r="F344" s="192">
        <v>0</v>
      </c>
      <c r="G344" s="192">
        <v>0</v>
      </c>
    </row>
    <row r="345" spans="1:7">
      <c r="A345" s="29" t="s">
        <v>12</v>
      </c>
      <c r="B345" s="190">
        <v>95</v>
      </c>
      <c r="C345" s="30">
        <f t="shared" si="5"/>
        <v>92.37</v>
      </c>
      <c r="D345" s="191">
        <v>0</v>
      </c>
      <c r="E345" s="191">
        <v>0</v>
      </c>
      <c r="F345" s="192">
        <v>1.5357894736842289E-3</v>
      </c>
      <c r="G345" s="192">
        <v>0</v>
      </c>
    </row>
    <row r="346" spans="1:7">
      <c r="A346" s="29" t="s">
        <v>13</v>
      </c>
      <c r="B346" s="190">
        <v>97.74</v>
      </c>
      <c r="C346" s="30">
        <f t="shared" si="5"/>
        <v>95</v>
      </c>
      <c r="D346" s="191">
        <v>2.4548802946592858E-2</v>
      </c>
      <c r="E346" s="191"/>
      <c r="F346" s="192">
        <v>4.2960916717822931E-3</v>
      </c>
      <c r="G346" s="192">
        <v>2.4554941682012986E-4</v>
      </c>
    </row>
    <row r="347" spans="1:7">
      <c r="A347" s="29" t="s">
        <v>14</v>
      </c>
      <c r="B347" s="190">
        <v>101</v>
      </c>
      <c r="C347" s="30">
        <f t="shared" si="5"/>
        <v>97.74</v>
      </c>
      <c r="D347" s="191">
        <v>5.6033663366336542E-2</v>
      </c>
      <c r="E347" s="191"/>
      <c r="F347" s="192">
        <v>7.3851485148515028E-3</v>
      </c>
      <c r="G347" s="192">
        <v>3.4653465346534658E-3</v>
      </c>
    </row>
    <row r="348" spans="1:7">
      <c r="A348" s="29" t="s">
        <v>15</v>
      </c>
      <c r="B348" s="190">
        <v>104.27</v>
      </c>
      <c r="C348" s="30">
        <f t="shared" si="5"/>
        <v>101</v>
      </c>
      <c r="D348" s="191">
        <v>8.5637287810491874E-2</v>
      </c>
      <c r="E348" s="191"/>
      <c r="F348" s="192">
        <v>1.028963268437711E-2</v>
      </c>
      <c r="G348" s="192">
        <v>6.4927591828905689E-3</v>
      </c>
    </row>
    <row r="349" spans="1:7">
      <c r="A349" s="29" t="s">
        <v>16</v>
      </c>
      <c r="B349" s="190">
        <v>107.73</v>
      </c>
      <c r="C349" s="30">
        <f t="shared" si="5"/>
        <v>104.27</v>
      </c>
      <c r="D349" s="191">
        <v>0.11500417710944022</v>
      </c>
      <c r="E349" s="191">
        <v>1.1500417710944021E-2</v>
      </c>
      <c r="F349" s="192">
        <v>1.3170890188434068E-2</v>
      </c>
      <c r="G349" s="192">
        <v>9.4959621275410785E-3</v>
      </c>
    </row>
    <row r="350" spans="1:7">
      <c r="A350" s="29" t="s">
        <v>17</v>
      </c>
      <c r="B350" s="190">
        <v>110.32</v>
      </c>
      <c r="C350" s="30">
        <f t="shared" si="5"/>
        <v>107.73</v>
      </c>
      <c r="D350" s="191">
        <v>0.13578136330674387</v>
      </c>
      <c r="E350" s="191">
        <v>1.3578136330674388E-2</v>
      </c>
      <c r="F350" s="192">
        <v>1.5209390862944172E-2</v>
      </c>
      <c r="G350" s="192">
        <v>1.1620739666424941E-2</v>
      </c>
    </row>
    <row r="351" spans="1:7">
      <c r="A351" s="29" t="s">
        <v>18</v>
      </c>
      <c r="B351" s="190">
        <v>114.49</v>
      </c>
      <c r="C351" s="30">
        <f t="shared" si="5"/>
        <v>110.32</v>
      </c>
      <c r="D351" s="191">
        <v>0.16725827583195027</v>
      </c>
      <c r="E351" s="191">
        <v>1.6725827583195029E-2</v>
      </c>
      <c r="F351" s="192">
        <v>1.8297667918595523E-2</v>
      </c>
      <c r="G351" s="192">
        <v>1.4839723993361862E-2</v>
      </c>
    </row>
    <row r="352" spans="1:7">
      <c r="A352" s="29" t="s">
        <v>19</v>
      </c>
      <c r="B352" s="190">
        <v>119.63</v>
      </c>
      <c r="C352" s="30">
        <f t="shared" si="5"/>
        <v>114.49</v>
      </c>
      <c r="D352" s="191">
        <v>0.20303769957368542</v>
      </c>
      <c r="E352" s="191">
        <v>2.0303769957368545E-2</v>
      </c>
      <c r="F352" s="192">
        <v>2.1808074897600949E-2</v>
      </c>
      <c r="G352" s="192">
        <v>1.8498704338376658E-2</v>
      </c>
    </row>
    <row r="353" spans="1:7">
      <c r="A353" s="29" t="s">
        <v>20</v>
      </c>
      <c r="B353" s="190">
        <v>122.54</v>
      </c>
      <c r="C353" s="30">
        <f t="shared" si="5"/>
        <v>119.63</v>
      </c>
      <c r="D353" s="191">
        <v>0.22196344050922145</v>
      </c>
      <c r="E353" s="191">
        <v>2.2196344050922145E-2</v>
      </c>
      <c r="F353" s="192">
        <v>2.3664925738534376E-2</v>
      </c>
      <c r="G353" s="192">
        <v>2.0434143952994945E-2</v>
      </c>
    </row>
    <row r="354" spans="1:7">
      <c r="A354" s="29" t="s">
        <v>21</v>
      </c>
      <c r="B354" s="190">
        <v>126.52</v>
      </c>
      <c r="C354" s="30">
        <f t="shared" si="5"/>
        <v>122.54</v>
      </c>
      <c r="D354" s="191">
        <v>0.24643850774581083</v>
      </c>
      <c r="E354" s="191">
        <v>2.4643850774581089E-2</v>
      </c>
      <c r="F354" s="192">
        <v>2.6066234587417022E-2</v>
      </c>
      <c r="G354" s="192">
        <v>2.2937085045842551E-2</v>
      </c>
    </row>
    <row r="355" spans="1:7">
      <c r="A355" s="29" t="s">
        <v>22</v>
      </c>
      <c r="B355" s="190">
        <v>130.30000000000001</v>
      </c>
      <c r="C355" s="30">
        <f t="shared" si="5"/>
        <v>126.52</v>
      </c>
      <c r="D355" s="191">
        <v>0.26829930928626244</v>
      </c>
      <c r="E355" s="191">
        <v>2.6829930928626247E-2</v>
      </c>
      <c r="F355" s="192">
        <v>2.821105141980048E-2</v>
      </c>
      <c r="G355" s="192">
        <v>2.5172678434382201E-2</v>
      </c>
    </row>
    <row r="356" spans="1:7">
      <c r="A356" s="29" t="s">
        <v>23</v>
      </c>
      <c r="B356" s="190">
        <v>133.85</v>
      </c>
      <c r="C356" s="30">
        <f t="shared" si="5"/>
        <v>130.30000000000001</v>
      </c>
      <c r="D356" s="191">
        <v>0.2877056406425102</v>
      </c>
      <c r="E356" s="191">
        <v>2.877056406425102E-2</v>
      </c>
      <c r="F356" s="192">
        <v>3.0115054165110212E-2</v>
      </c>
      <c r="G356" s="192">
        <v>2.7157265595816212E-2</v>
      </c>
    </row>
    <row r="357" spans="1:7">
      <c r="A357" s="29" t="s">
        <v>24</v>
      </c>
      <c r="B357" s="190">
        <v>135.97</v>
      </c>
      <c r="C357" s="30">
        <f t="shared" si="5"/>
        <v>133.85</v>
      </c>
      <c r="D357" s="191">
        <v>0.29881150253732436</v>
      </c>
      <c r="E357" s="191">
        <v>2.9881150253732437E-2</v>
      </c>
      <c r="F357" s="192">
        <v>3.1204677502390244E-2</v>
      </c>
      <c r="G357" s="192">
        <v>2.829300581010517E-2</v>
      </c>
    </row>
    <row r="358" spans="1:7">
      <c r="A358" s="29" t="s">
        <v>25</v>
      </c>
      <c r="B358" s="190">
        <v>138.97</v>
      </c>
      <c r="C358" s="30">
        <f t="shared" si="5"/>
        <v>135.97</v>
      </c>
      <c r="D358" s="191">
        <v>0.31394833417284301</v>
      </c>
      <c r="E358" s="191">
        <v>3.1394833417284301E-2</v>
      </c>
      <c r="F358" s="192">
        <v>3.268978916312875E-2</v>
      </c>
      <c r="G358" s="192">
        <v>2.9840972871842845E-2</v>
      </c>
    </row>
    <row r="359" spans="1:7">
      <c r="A359" s="29" t="s">
        <v>26</v>
      </c>
      <c r="B359" s="190">
        <v>142.84</v>
      </c>
      <c r="C359" s="30">
        <f t="shared" si="5"/>
        <v>138.97</v>
      </c>
      <c r="D359" s="191">
        <v>0.33253570428451407</v>
      </c>
      <c r="E359" s="191">
        <v>3.3253570428451409E-2</v>
      </c>
      <c r="F359" s="192">
        <v>3.4513441612993578E-2</v>
      </c>
      <c r="G359" s="192">
        <v>3.1741809017082054E-2</v>
      </c>
    </row>
    <row r="360" spans="1:7">
      <c r="A360" s="29" t="s">
        <v>27</v>
      </c>
      <c r="B360" s="190">
        <v>146.62</v>
      </c>
      <c r="C360" s="30">
        <f t="shared" si="5"/>
        <v>142.84</v>
      </c>
      <c r="D360" s="191">
        <v>0.34974355476742597</v>
      </c>
      <c r="E360" s="191">
        <v>3.4974355476742595E-2</v>
      </c>
      <c r="F360" s="192">
        <v>3.6201746010094141E-2</v>
      </c>
      <c r="G360" s="192">
        <v>3.3501568680943943E-2</v>
      </c>
    </row>
    <row r="361" spans="1:7">
      <c r="A361" s="29" t="s">
        <v>28</v>
      </c>
      <c r="B361" s="190">
        <v>150.33000000000001</v>
      </c>
      <c r="C361" s="30">
        <f t="shared" si="5"/>
        <v>146.62</v>
      </c>
      <c r="D361" s="191">
        <v>0.36579125922969469</v>
      </c>
      <c r="E361" s="191">
        <v>3.6579125922969469E-2</v>
      </c>
      <c r="F361" s="192">
        <v>3.7776225636932101E-2</v>
      </c>
      <c r="G361" s="192">
        <v>3.5142686090600686E-2</v>
      </c>
    </row>
    <row r="362" spans="1:7">
      <c r="A362" s="29" t="s">
        <v>29</v>
      </c>
      <c r="B362" s="190">
        <v>154.4</v>
      </c>
      <c r="C362" s="30">
        <f t="shared" si="5"/>
        <v>150.33000000000001</v>
      </c>
      <c r="D362" s="191">
        <v>0.38250906735751294</v>
      </c>
      <c r="E362" s="191">
        <v>3.8250906735751294E-2</v>
      </c>
      <c r="F362" s="192">
        <v>3.9416450777202086E-2</v>
      </c>
      <c r="G362" s="192">
        <v>3.6852331606217627E-2</v>
      </c>
    </row>
    <row r="363" spans="1:7">
      <c r="A363" s="29" t="s">
        <v>30</v>
      </c>
      <c r="B363" s="190">
        <v>159.38999999999999</v>
      </c>
      <c r="C363" s="30">
        <f t="shared" si="5"/>
        <v>154.4</v>
      </c>
      <c r="D363" s="191">
        <v>0.40184076792772433</v>
      </c>
      <c r="E363" s="191">
        <v>4.1104460756634612E-2</v>
      </c>
      <c r="F363" s="192">
        <v>4.787878787878791E-2</v>
      </c>
      <c r="G363" s="192">
        <v>3.8829286655373607E-2</v>
      </c>
    </row>
    <row r="364" spans="1:7">
      <c r="A364" s="29" t="s">
        <v>31</v>
      </c>
      <c r="B364" s="190">
        <v>163.91</v>
      </c>
      <c r="C364" s="30">
        <f t="shared" si="5"/>
        <v>159.38999999999999</v>
      </c>
      <c r="D364" s="191">
        <v>0.41833567201513017</v>
      </c>
      <c r="E364" s="191">
        <v>5.1001403209078124E-2</v>
      </c>
      <c r="F364" s="192">
        <v>5.7588920749191683E-2</v>
      </c>
      <c r="G364" s="192">
        <v>4.3096821426392526E-2</v>
      </c>
    </row>
    <row r="365" spans="1:7">
      <c r="A365" s="29" t="s">
        <v>32</v>
      </c>
      <c r="B365" s="190">
        <v>167.59</v>
      </c>
      <c r="C365" s="30">
        <f t="shared" si="5"/>
        <v>163.91</v>
      </c>
      <c r="D365" s="191">
        <v>0.43110806134017537</v>
      </c>
      <c r="E365" s="191">
        <v>5.8664836804105239E-2</v>
      </c>
      <c r="F365" s="192">
        <v>6.5107703323587396E-2</v>
      </c>
      <c r="G365" s="192">
        <v>5.0933826600632504E-2</v>
      </c>
    </row>
    <row r="366" spans="1:7">
      <c r="A366" s="29" t="s">
        <v>33</v>
      </c>
      <c r="B366" s="190">
        <v>171.89</v>
      </c>
      <c r="C366" s="30">
        <f t="shared" si="5"/>
        <v>167.59</v>
      </c>
      <c r="D366" s="191">
        <v>0.44533946128337881</v>
      </c>
      <c r="E366" s="191">
        <v>6.7203676770027296E-2</v>
      </c>
      <c r="F366" s="192">
        <v>7.3485368549653873E-2</v>
      </c>
      <c r="G366" s="192">
        <v>5.9666065507010271E-2</v>
      </c>
    </row>
    <row r="367" spans="1:7">
      <c r="A367" s="29" t="s">
        <v>34</v>
      </c>
      <c r="B367" s="190">
        <v>176.79</v>
      </c>
      <c r="C367" s="30">
        <f t="shared" si="5"/>
        <v>171.89</v>
      </c>
      <c r="D367" s="191">
        <v>0.46071270999490915</v>
      </c>
      <c r="E367" s="191">
        <v>7.6427625996945497E-2</v>
      </c>
      <c r="F367" s="192">
        <v>8.2535211267605671E-2</v>
      </c>
      <c r="G367" s="192">
        <v>6.909893093500763E-2</v>
      </c>
    </row>
    <row r="368" spans="1:7">
      <c r="A368" s="29" t="s">
        <v>35</v>
      </c>
      <c r="B368" s="190">
        <v>180.83</v>
      </c>
      <c r="C368" s="30">
        <f t="shared" si="5"/>
        <v>176.79</v>
      </c>
      <c r="D368" s="191">
        <v>0.47276115688768455</v>
      </c>
      <c r="E368" s="191">
        <v>8.3656694132610745E-2</v>
      </c>
      <c r="F368" s="192">
        <v>8.9627827241055211E-2</v>
      </c>
      <c r="G368" s="192">
        <v>7.6491732566498938E-2</v>
      </c>
    </row>
    <row r="369" spans="1:7">
      <c r="A369" s="29" t="s">
        <v>36</v>
      </c>
      <c r="B369" s="190">
        <v>185.29</v>
      </c>
      <c r="C369" s="30">
        <f t="shared" si="5"/>
        <v>180.83</v>
      </c>
      <c r="D369" s="191">
        <v>0.48545199417129897</v>
      </c>
      <c r="E369" s="191">
        <v>9.1271196502779386E-2</v>
      </c>
      <c r="F369" s="192">
        <v>9.7098602191159844E-2</v>
      </c>
      <c r="G369" s="192">
        <v>8.4278698256786647E-2</v>
      </c>
    </row>
    <row r="370" spans="1:7">
      <c r="A370" s="29" t="s">
        <v>37</v>
      </c>
      <c r="B370" s="190">
        <v>188.18</v>
      </c>
      <c r="C370" s="30">
        <f t="shared" si="5"/>
        <v>185.29</v>
      </c>
      <c r="D370" s="191">
        <v>0.49335423530662131</v>
      </c>
      <c r="E370" s="191">
        <v>9.6012541183972774E-2</v>
      </c>
      <c r="F370" s="192">
        <v>0.10175045169518553</v>
      </c>
      <c r="G370" s="192">
        <v>8.912743118291E-2</v>
      </c>
    </row>
    <row r="371" spans="1:7">
      <c r="A371" s="29" t="s">
        <v>38</v>
      </c>
      <c r="B371" s="190">
        <v>190.71</v>
      </c>
      <c r="C371" s="30">
        <f t="shared" si="5"/>
        <v>188.18</v>
      </c>
      <c r="D371" s="191">
        <v>0.50007550731477113</v>
      </c>
      <c r="E371" s="191">
        <v>0.10004530438886265</v>
      </c>
      <c r="F371" s="192">
        <v>0.10570709454145043</v>
      </c>
      <c r="G371" s="192">
        <v>9.3251533742331319E-2</v>
      </c>
    </row>
    <row r="372" spans="1:7">
      <c r="A372" s="29" t="s">
        <v>39</v>
      </c>
      <c r="B372" s="190">
        <v>196.45</v>
      </c>
      <c r="C372" s="30">
        <f t="shared" si="5"/>
        <v>190.71</v>
      </c>
      <c r="D372" s="191">
        <v>0.51468261644184266</v>
      </c>
      <c r="E372" s="191">
        <v>0.10880956986510558</v>
      </c>
      <c r="F372" s="192">
        <v>0.11430593026215324</v>
      </c>
      <c r="G372" s="192">
        <v>0.10221430389412064</v>
      </c>
    </row>
    <row r="373" spans="1:7">
      <c r="A373" s="29" t="s">
        <v>40</v>
      </c>
      <c r="B373" s="190">
        <v>202.31</v>
      </c>
      <c r="C373" s="30">
        <f t="shared" si="5"/>
        <v>196.45</v>
      </c>
      <c r="D373" s="191">
        <v>0.52874005239483957</v>
      </c>
      <c r="E373" s="191">
        <v>0.11724403143690375</v>
      </c>
      <c r="F373" s="192">
        <v>0.12258118728683708</v>
      </c>
      <c r="G373" s="192">
        <v>0.11083980030646037</v>
      </c>
    </row>
    <row r="374" spans="1:7">
      <c r="A374" s="29" t="s">
        <v>41</v>
      </c>
      <c r="B374" s="190">
        <v>210.34</v>
      </c>
      <c r="C374" s="30">
        <f t="shared" si="5"/>
        <v>202.31</v>
      </c>
      <c r="D374" s="191">
        <v>0.54673100694114285</v>
      </c>
      <c r="E374" s="191">
        <v>0.12803860416468574</v>
      </c>
      <c r="F374" s="192">
        <v>0.13317200722639541</v>
      </c>
      <c r="G374" s="192">
        <v>0.12187886279357232</v>
      </c>
    </row>
    <row r="375" spans="1:7">
      <c r="A375" s="29" t="s">
        <v>42</v>
      </c>
      <c r="B375" s="190">
        <v>218.87</v>
      </c>
      <c r="C375" s="30">
        <f t="shared" si="5"/>
        <v>210.34</v>
      </c>
      <c r="D375" s="191">
        <v>0.56439621693242559</v>
      </c>
      <c r="E375" s="191">
        <v>0.13863773015945538</v>
      </c>
      <c r="F375" s="192">
        <v>0.14357106958468502</v>
      </c>
      <c r="G375" s="192">
        <v>0.13271805181157764</v>
      </c>
    </row>
    <row r="376" spans="1:7">
      <c r="A376" s="29" t="s">
        <v>43</v>
      </c>
      <c r="B376" s="190">
        <v>224.72</v>
      </c>
      <c r="C376" s="30">
        <f t="shared" si="5"/>
        <v>218.87</v>
      </c>
      <c r="D376" s="191">
        <v>0.57573602705589166</v>
      </c>
      <c r="E376" s="191">
        <v>0.14544161623353505</v>
      </c>
      <c r="F376" s="192">
        <v>0.15024652901388399</v>
      </c>
      <c r="G376" s="192">
        <v>0.13967604129583483</v>
      </c>
    </row>
    <row r="377" spans="1:7">
      <c r="A377" s="29" t="s">
        <v>44</v>
      </c>
      <c r="B377" s="190">
        <v>230.18</v>
      </c>
      <c r="C377" s="30">
        <f t="shared" si="5"/>
        <v>224.72</v>
      </c>
      <c r="D377" s="191">
        <v>0.58579980884525162</v>
      </c>
      <c r="E377" s="191">
        <v>0.15147988530715092</v>
      </c>
      <c r="F377" s="192">
        <v>0.15617082283430364</v>
      </c>
      <c r="G377" s="192">
        <v>0.14585107307324705</v>
      </c>
    </row>
    <row r="378" spans="1:7">
      <c r="A378" s="29" t="s">
        <v>45</v>
      </c>
      <c r="B378" s="190">
        <v>234.74</v>
      </c>
      <c r="C378" s="30">
        <f t="shared" si="5"/>
        <v>230.18</v>
      </c>
      <c r="D378" s="191">
        <v>0.59384595722927502</v>
      </c>
      <c r="E378" s="191">
        <v>0.15630757433756495</v>
      </c>
      <c r="F378" s="192">
        <v>0.16090738689614045</v>
      </c>
      <c r="G378" s="192">
        <v>0.15078810598960551</v>
      </c>
    </row>
    <row r="379" spans="1:7">
      <c r="A379" s="29" t="s">
        <v>46</v>
      </c>
      <c r="B379" s="190">
        <v>240.89</v>
      </c>
      <c r="C379" s="30">
        <f t="shared" si="5"/>
        <v>234.74</v>
      </c>
      <c r="D379" s="191">
        <v>0.60421520195940059</v>
      </c>
      <c r="E379" s="191">
        <v>0.16252912117564031</v>
      </c>
      <c r="F379" s="192">
        <v>0.16701149902445103</v>
      </c>
      <c r="G379" s="192">
        <v>0.1571505666486778</v>
      </c>
    </row>
    <row r="380" spans="1:7">
      <c r="A380" s="29" t="s">
        <v>47</v>
      </c>
      <c r="B380" s="190">
        <v>250.99</v>
      </c>
      <c r="C380" s="30">
        <f t="shared" si="5"/>
        <v>240.89</v>
      </c>
      <c r="D380" s="191">
        <v>0.62014183832025183</v>
      </c>
      <c r="E380" s="191">
        <v>0.17208510299215107</v>
      </c>
      <c r="F380" s="192">
        <v>0.17638710705605806</v>
      </c>
      <c r="G380" s="192">
        <v>0.16692298497948127</v>
      </c>
    </row>
    <row r="381" spans="1:7">
      <c r="A381" s="29" t="s">
        <v>48</v>
      </c>
      <c r="B381" s="190">
        <v>261.39999999999998</v>
      </c>
      <c r="C381" s="30">
        <f t="shared" si="5"/>
        <v>250.99</v>
      </c>
      <c r="D381" s="191">
        <v>0.63526931905126238</v>
      </c>
      <c r="E381" s="191">
        <v>0.18116159143075741</v>
      </c>
      <c r="F381" s="192">
        <v>0.18529227237949505</v>
      </c>
      <c r="G381" s="192">
        <v>0.17620504973221116</v>
      </c>
    </row>
    <row r="382" spans="1:7">
      <c r="A382" s="29" t="s">
        <v>49</v>
      </c>
      <c r="B382" s="190">
        <v>272.56</v>
      </c>
      <c r="C382" s="30">
        <f t="shared" si="5"/>
        <v>261.39999999999998</v>
      </c>
      <c r="D382" s="191">
        <v>0.65020325799823897</v>
      </c>
      <c r="E382" s="191">
        <v>0.19012195479894334</v>
      </c>
      <c r="F382" s="192">
        <v>0.19408350454945705</v>
      </c>
      <c r="G382" s="192">
        <v>0.18536835926034634</v>
      </c>
    </row>
    <row r="383" spans="1:7">
      <c r="A383" s="29" t="s">
        <v>50</v>
      </c>
      <c r="B383" s="190">
        <v>289.91000000000003</v>
      </c>
      <c r="C383" s="30">
        <f t="shared" si="5"/>
        <v>272.56</v>
      </c>
      <c r="D383" s="191">
        <v>0.67113724949122144</v>
      </c>
      <c r="E383" s="191">
        <v>0.20268234969473287</v>
      </c>
      <c r="F383" s="192">
        <v>0.20640681590838542</v>
      </c>
      <c r="G383" s="192">
        <v>0.19821323859128698</v>
      </c>
    </row>
    <row r="384" spans="1:7">
      <c r="A384" s="29" t="s">
        <v>51</v>
      </c>
      <c r="B384" s="190">
        <v>310.74</v>
      </c>
      <c r="C384" s="30">
        <f t="shared" si="5"/>
        <v>289.91000000000003</v>
      </c>
      <c r="D384" s="191">
        <v>0.69318208148291183</v>
      </c>
      <c r="E384" s="191">
        <v>0.21590924888974708</v>
      </c>
      <c r="F384" s="192">
        <v>0.21938405097509173</v>
      </c>
      <c r="G384" s="192">
        <v>0.21173971809229583</v>
      </c>
    </row>
    <row r="385" spans="1:7">
      <c r="A385" s="29" t="s">
        <v>52</v>
      </c>
      <c r="B385" s="190">
        <v>328.32</v>
      </c>
      <c r="C385" s="30">
        <f t="shared" si="5"/>
        <v>310.74</v>
      </c>
      <c r="D385" s="191">
        <v>0.70961074561403514</v>
      </c>
      <c r="E385" s="191">
        <v>0.22576644736842105</v>
      </c>
      <c r="F385" s="192">
        <v>0.22905519005847957</v>
      </c>
      <c r="G385" s="192">
        <v>0.2218201754385965</v>
      </c>
    </row>
    <row r="386" spans="1:7">
      <c r="A386" s="29" t="s">
        <v>53</v>
      </c>
      <c r="B386" s="190">
        <v>347.33</v>
      </c>
      <c r="C386" s="30">
        <f>B385</f>
        <v>328.32</v>
      </c>
      <c r="D386" s="191">
        <v>0.7255042754728932</v>
      </c>
      <c r="E386" s="191">
        <v>0.23530256528373589</v>
      </c>
      <c r="F386" s="192">
        <v>0.23841130912964617</v>
      </c>
      <c r="G386" s="192">
        <v>0.2315722799642991</v>
      </c>
    </row>
    <row r="387" spans="1:7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89"/>
      <c r="G387" s="189"/>
    </row>
    <row r="388" spans="1:7">
      <c r="A388" s="29"/>
      <c r="B388" s="29"/>
      <c r="D388" s="29" t="s">
        <v>69</v>
      </c>
      <c r="E388" s="193">
        <v>7.164819783862765E-2</v>
      </c>
      <c r="F388" s="188">
        <v>7.4592378648980245E-2</v>
      </c>
      <c r="G388" s="188">
        <v>6.8269305422209076E-2</v>
      </c>
    </row>
    <row r="389" spans="1:7" ht="24.75">
      <c r="A389" s="35" t="s">
        <v>55</v>
      </c>
      <c r="B389" s="29"/>
      <c r="D389" s="29" t="s">
        <v>69</v>
      </c>
      <c r="E389" s="163">
        <v>158.90100000000001</v>
      </c>
      <c r="F389" s="194">
        <v>155.90166666666664</v>
      </c>
      <c r="G389" s="165">
        <v>162.5</v>
      </c>
    </row>
    <row r="390" spans="1:7" ht="24.75">
      <c r="A390" s="35" t="s">
        <v>56</v>
      </c>
      <c r="B390" s="57">
        <v>162.5</v>
      </c>
      <c r="D390" s="29"/>
      <c r="E390" s="163"/>
      <c r="F390" s="194"/>
      <c r="G390" s="194"/>
    </row>
    <row r="391" spans="1:7" ht="36.75">
      <c r="A391" s="35" t="s">
        <v>57</v>
      </c>
      <c r="B391" s="57">
        <v>97.5</v>
      </c>
      <c r="D391" s="29"/>
      <c r="E391" s="163">
        <v>95.340600000000009</v>
      </c>
      <c r="F391" s="194">
        <v>93.540999999999983</v>
      </c>
      <c r="G391" s="194">
        <v>97.5</v>
      </c>
    </row>
    <row r="394" spans="1:7">
      <c r="A394" s="16" t="s">
        <v>64</v>
      </c>
      <c r="B394" s="17">
        <f>AVERAGE(B342:B381)</f>
        <v>158.90100000000001</v>
      </c>
    </row>
    <row r="395" spans="1:7">
      <c r="A395" s="16" t="s">
        <v>65</v>
      </c>
      <c r="B395" s="18">
        <f>AVERAGE(B347:B376)</f>
        <v>155.90166666666664</v>
      </c>
    </row>
    <row r="396" spans="1:7">
      <c r="A396" s="16" t="s">
        <v>66</v>
      </c>
      <c r="B396" s="18">
        <f>AVERAGE(B353:B371)</f>
        <v>156.15368421052631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12">
    <mergeCell ref="A2:A4"/>
    <mergeCell ref="B2:D2"/>
    <mergeCell ref="A69:A71"/>
    <mergeCell ref="B69:D69"/>
    <mergeCell ref="A134:A136"/>
    <mergeCell ref="B134:D134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1">
    <tabColor rgb="FF92D050"/>
  </sheetPr>
  <dimension ref="A1:G452"/>
  <sheetViews>
    <sheetView topLeftCell="A235" workbookViewId="0">
      <selection activeCell="E166" sqref="E166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>
      <c r="A13" s="29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>
      <c r="A14" s="29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>
      <c r="A15" s="29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>
      <c r="A16" s="29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>
      <c r="A17" s="29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>
      <c r="A18" s="29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>
      <c r="A19" s="29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>
      <c r="A20" s="29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>
      <c r="A21" s="29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>
      <c r="A22" s="29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>
      <c r="A23" s="29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>
      <c r="A24" s="29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>
      <c r="A25" s="29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>
      <c r="A26" s="29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>
      <c r="A27" s="29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>
      <c r="A28" s="29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>
      <c r="A29" s="29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>
      <c r="A30" s="29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>
      <c r="A31" s="29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>
      <c r="A32" s="29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>
      <c r="A33" s="29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>
      <c r="A34" s="29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>
      <c r="A35" s="29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>
      <c r="A36" s="29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>
      <c r="A37" s="29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>
      <c r="A38" s="29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>
      <c r="A39" s="29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>
      <c r="A40" s="29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>
      <c r="A41" s="29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>
      <c r="A42" s="29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>
      <c r="A43" s="29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>
      <c r="A44" s="29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>
      <c r="A45" s="29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>
      <c r="A46" s="29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>
      <c r="A47" s="29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>
      <c r="A48" s="29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>
      <c r="A49" s="29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>
      <c r="A50" s="29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>
      <c r="A51" s="29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>
      <c r="A52" s="29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>
      <c r="A53" s="29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>
      <c r="A54" s="29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>
      <c r="A55" s="29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>
      <c r="A56" s="29" t="s">
        <v>53</v>
      </c>
      <c r="B56" s="31" t="s">
        <v>203</v>
      </c>
      <c r="C56" s="30">
        <f t="shared" si="0"/>
        <v>201.18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>
      <c r="A58" s="33" t="s">
        <v>114</v>
      </c>
      <c r="B58" s="263">
        <v>10</v>
      </c>
      <c r="C58" s="31"/>
      <c r="D58" s="11"/>
      <c r="E58" s="163">
        <v>41.787249999999993</v>
      </c>
      <c r="F58" s="164">
        <v>37.338666666666668</v>
      </c>
      <c r="G58" s="165">
        <v>10</v>
      </c>
    </row>
    <row r="59" spans="1:7" ht="24">
      <c r="A59" s="33" t="s">
        <v>56</v>
      </c>
      <c r="B59" s="162">
        <v>51.2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30.7</v>
      </c>
      <c r="C60" s="29"/>
      <c r="D60" s="11"/>
      <c r="E60" s="57">
        <v>25.072349999999997</v>
      </c>
      <c r="F60" s="167">
        <v>22.403200000000002</v>
      </c>
      <c r="G60" s="167">
        <v>6</v>
      </c>
    </row>
    <row r="62" spans="1:7" ht="26.25" customHeight="1">
      <c r="A62" s="33" t="s">
        <v>56</v>
      </c>
      <c r="B62">
        <f>B59</f>
        <v>51.2</v>
      </c>
    </row>
    <row r="63" spans="1:7">
      <c r="A63" s="16" t="s">
        <v>64</v>
      </c>
      <c r="B63" s="264">
        <f>AVERAGE(B11:B50)</f>
        <v>41.787249999999993</v>
      </c>
      <c r="C63" s="17"/>
    </row>
    <row r="64" spans="1:7">
      <c r="A64" s="16" t="s">
        <v>65</v>
      </c>
      <c r="B64" s="264">
        <f>AVERAGE(B16:B45)</f>
        <v>37.338666666666668</v>
      </c>
      <c r="C64" s="18"/>
    </row>
    <row r="65" spans="1:7">
      <c r="A65" s="16" t="s">
        <v>66</v>
      </c>
      <c r="B65" s="264">
        <f>AVERAGE(B22:B40)</f>
        <v>35.475263157894737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22.31</v>
      </c>
      <c r="C73" s="253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>
      <c r="A74" s="27" t="s">
        <v>58</v>
      </c>
      <c r="B74" s="153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>
      <c r="A75" s="27" t="s">
        <v>59</v>
      </c>
      <c r="B75" s="153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>
      <c r="A76" s="27" t="s">
        <v>60</v>
      </c>
      <c r="B76" s="153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>
      <c r="A77" s="27" t="s">
        <v>61</v>
      </c>
      <c r="B77" s="153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>
      <c r="A78" s="27" t="s">
        <v>62</v>
      </c>
      <c r="B78" s="153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>
      <c r="A79" s="27" t="s">
        <v>63</v>
      </c>
      <c r="B79" s="153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>
      <c r="A80" s="29" t="s">
        <v>11</v>
      </c>
      <c r="B80" s="153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>
      <c r="A81" s="29" t="s">
        <v>12</v>
      </c>
      <c r="B81" s="153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>
      <c r="A82" s="29" t="s">
        <v>13</v>
      </c>
      <c r="B82" s="153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>
      <c r="A83" s="29" t="s">
        <v>14</v>
      </c>
      <c r="B83" s="153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>
      <c r="A84" s="29" t="s">
        <v>15</v>
      </c>
      <c r="B84" s="153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>
      <c r="A85" s="29" t="s">
        <v>16</v>
      </c>
      <c r="B85" s="153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>
      <c r="A86" s="29" t="s">
        <v>17</v>
      </c>
      <c r="B86" s="153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>
      <c r="A87" s="29" t="s">
        <v>18</v>
      </c>
      <c r="B87" s="153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>
      <c r="A88" s="29" t="s">
        <v>19</v>
      </c>
      <c r="B88" s="153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>
      <c r="A89" s="29" t="s">
        <v>20</v>
      </c>
      <c r="B89" s="153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>
      <c r="A90" s="29" t="s">
        <v>21</v>
      </c>
      <c r="B90" s="153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>
      <c r="A91" s="29" t="s">
        <v>22</v>
      </c>
      <c r="B91" s="153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>
      <c r="A92" s="29" t="s">
        <v>23</v>
      </c>
      <c r="B92" s="153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>
      <c r="A93" s="29" t="s">
        <v>24</v>
      </c>
      <c r="B93" s="153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>
      <c r="A94" s="29" t="s">
        <v>25</v>
      </c>
      <c r="B94" s="153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>
      <c r="A95" s="29" t="s">
        <v>26</v>
      </c>
      <c r="B95" s="153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>
      <c r="A96" s="29" t="s">
        <v>27</v>
      </c>
      <c r="B96" s="153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>
      <c r="A97" s="29" t="s">
        <v>28</v>
      </c>
      <c r="B97" s="153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>
      <c r="A98" s="29" t="s">
        <v>29</v>
      </c>
      <c r="B98" s="153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>
      <c r="A99" s="29" t="s">
        <v>30</v>
      </c>
      <c r="B99" s="153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>
      <c r="A100" s="29" t="s">
        <v>31</v>
      </c>
      <c r="B100" s="153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>
      <c r="A101" s="29" t="s">
        <v>32</v>
      </c>
      <c r="B101" s="153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>
      <c r="A102" s="29" t="s">
        <v>33</v>
      </c>
      <c r="B102" s="153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>
      <c r="A103" s="29" t="s">
        <v>34</v>
      </c>
      <c r="B103" s="153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>
      <c r="A104" s="29" t="s">
        <v>35</v>
      </c>
      <c r="B104" s="153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>
      <c r="A105" s="29" t="s">
        <v>36</v>
      </c>
      <c r="B105" s="153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>
      <c r="A106" s="29" t="s">
        <v>37</v>
      </c>
      <c r="B106" s="153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>
      <c r="A107" s="29" t="s">
        <v>38</v>
      </c>
      <c r="B107" s="153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>
      <c r="A108" s="29" t="s">
        <v>39</v>
      </c>
      <c r="B108" s="153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>
      <c r="A109" s="29" t="s">
        <v>40</v>
      </c>
      <c r="B109" s="153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>
      <c r="A110" s="29" t="s">
        <v>41</v>
      </c>
      <c r="B110" s="153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>
      <c r="A111" s="29" t="s">
        <v>42</v>
      </c>
      <c r="B111" s="153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>
      <c r="A112" s="29" t="s">
        <v>43</v>
      </c>
      <c r="B112" s="153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>
      <c r="A113" s="29" t="s">
        <v>44</v>
      </c>
      <c r="B113" s="153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>
      <c r="A114" s="29" t="s">
        <v>45</v>
      </c>
      <c r="B114" s="153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>
      <c r="A115" s="29" t="s">
        <v>46</v>
      </c>
      <c r="B115" s="153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>
      <c r="A116" s="29" t="s">
        <v>47</v>
      </c>
      <c r="B116" s="153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>
      <c r="A117" s="29" t="s">
        <v>48</v>
      </c>
      <c r="B117" s="153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>
      <c r="A118" s="29" t="s">
        <v>49</v>
      </c>
      <c r="B118" s="153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>
      <c r="A119" s="29" t="s">
        <v>50</v>
      </c>
      <c r="B119" s="153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>
      <c r="A120" s="29" t="s">
        <v>51</v>
      </c>
      <c r="B120" s="153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>
      <c r="A121" s="29" t="s">
        <v>52</v>
      </c>
      <c r="B121" s="153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>
      <c r="A122" s="29" t="s">
        <v>53</v>
      </c>
      <c r="B122" s="153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>
      <c r="A123" s="29" t="s">
        <v>53</v>
      </c>
      <c r="B123" s="29" t="s">
        <v>204</v>
      </c>
      <c r="C123" s="30">
        <f t="shared" si="1"/>
        <v>124.23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>
      <c r="A125" s="33" t="s">
        <v>55</v>
      </c>
      <c r="B125" s="57">
        <v>28.8</v>
      </c>
      <c r="C125" s="29"/>
      <c r="D125" s="11"/>
      <c r="E125" s="195">
        <v>59.429250000000003</v>
      </c>
      <c r="F125" s="196">
        <v>59.123666666666665</v>
      </c>
      <c r="G125" s="197">
        <v>28.8</v>
      </c>
    </row>
    <row r="126" spans="1:7" ht="27.75" customHeight="1">
      <c r="A126" s="33" t="s">
        <v>56</v>
      </c>
      <c r="B126" s="57">
        <v>61.8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37.1</v>
      </c>
      <c r="C127" s="29"/>
      <c r="D127" s="11"/>
      <c r="E127" s="195">
        <v>35.657550000000001</v>
      </c>
      <c r="F127" s="196">
        <v>35.474199999999996</v>
      </c>
      <c r="G127" s="196">
        <v>17.28</v>
      </c>
    </row>
    <row r="129" spans="1:7" ht="29.45" customHeight="1">
      <c r="A129" s="33" t="s">
        <v>56</v>
      </c>
      <c r="B129" s="265">
        <f>B126</f>
        <v>61.8</v>
      </c>
    </row>
    <row r="130" spans="1:7">
      <c r="A130" s="16" t="s">
        <v>64</v>
      </c>
      <c r="B130" s="17">
        <f>AVERAGE(B78:B117)</f>
        <v>59.429250000000003</v>
      </c>
      <c r="C130" s="17"/>
    </row>
    <row r="131" spans="1:7">
      <c r="A131" s="16" t="s">
        <v>65</v>
      </c>
      <c r="B131" s="18">
        <f>AVERAGE(B83:B112)</f>
        <v>59.123666666666665</v>
      </c>
      <c r="C131" s="18"/>
    </row>
    <row r="132" spans="1:7">
      <c r="A132" s="16" t="s">
        <v>66</v>
      </c>
      <c r="B132" s="18">
        <f>AVERAGE(B89:B107)</f>
        <v>59.249473684210535</v>
      </c>
      <c r="C132" s="18"/>
    </row>
    <row r="134" spans="1:7" ht="15" customHeight="1">
      <c r="A134" s="516" t="s">
        <v>0</v>
      </c>
      <c r="B134" s="493" t="s">
        <v>3</v>
      </c>
      <c r="C134" s="493"/>
      <c r="D134" s="493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5.95" customHeight="1">
      <c r="A135" s="517"/>
      <c r="B135" s="57" t="s">
        <v>4</v>
      </c>
      <c r="C135" s="254"/>
      <c r="D135" s="57" t="s">
        <v>80</v>
      </c>
      <c r="E135" s="11" t="s">
        <v>5</v>
      </c>
      <c r="F135" s="39" t="s">
        <v>5</v>
      </c>
      <c r="G135" s="39"/>
    </row>
    <row r="136" spans="1:7">
      <c r="A136" s="518"/>
      <c r="B136" s="11" t="s">
        <v>9</v>
      </c>
      <c r="C136" s="254"/>
      <c r="D136" s="11" t="s">
        <v>7</v>
      </c>
      <c r="E136" s="177" t="s">
        <v>65</v>
      </c>
      <c r="F136" s="178"/>
      <c r="G136" s="17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199">
        <v>0.02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9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9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9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9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9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9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9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9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9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9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9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9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9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9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9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9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9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9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>
      <c r="A157" s="29" t="s">
        <v>23</v>
      </c>
      <c r="B157" s="19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>
      <c r="A158" s="29" t="s">
        <v>24</v>
      </c>
      <c r="B158" s="19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>
      <c r="A159" s="29" t="s">
        <v>25</v>
      </c>
      <c r="B159" s="19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>
      <c r="A160" s="29" t="s">
        <v>26</v>
      </c>
      <c r="B160" s="19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>
      <c r="A161" s="29" t="s">
        <v>27</v>
      </c>
      <c r="B161" s="19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>
      <c r="A162" s="29" t="s">
        <v>28</v>
      </c>
      <c r="B162" s="19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>
      <c r="A163" s="29" t="s">
        <v>29</v>
      </c>
      <c r="B163" s="19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>
      <c r="A164" s="29" t="s">
        <v>30</v>
      </c>
      <c r="B164" s="19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>
      <c r="A165" s="29" t="s">
        <v>31</v>
      </c>
      <c r="B165" s="19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>
      <c r="A166" s="29" t="s">
        <v>32</v>
      </c>
      <c r="B166" s="19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>
      <c r="A167" s="29" t="s">
        <v>33</v>
      </c>
      <c r="B167" s="19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>
      <c r="A168" s="29" t="s">
        <v>34</v>
      </c>
      <c r="B168" s="19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>
      <c r="A169" s="29" t="s">
        <v>35</v>
      </c>
      <c r="B169" s="19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>
      <c r="A170" s="29" t="s">
        <v>36</v>
      </c>
      <c r="B170" s="19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>
      <c r="A171" s="29" t="s">
        <v>37</v>
      </c>
      <c r="B171" s="19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>
      <c r="A172" s="29" t="s">
        <v>38</v>
      </c>
      <c r="B172" s="19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>
      <c r="A173" s="29" t="s">
        <v>39</v>
      </c>
      <c r="B173" s="19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>
      <c r="A174" s="29" t="s">
        <v>40</v>
      </c>
      <c r="B174" s="19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>
      <c r="A175" s="29" t="s">
        <v>41</v>
      </c>
      <c r="B175" s="19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>
      <c r="A176" s="29" t="s">
        <v>42</v>
      </c>
      <c r="B176" s="19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>
      <c r="A177" s="29" t="s">
        <v>43</v>
      </c>
      <c r="B177" s="19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>
      <c r="A178" s="29" t="s">
        <v>44</v>
      </c>
      <c r="B178" s="19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>
      <c r="A179" s="29" t="s">
        <v>45</v>
      </c>
      <c r="B179" s="19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>
      <c r="A180" s="29" t="s">
        <v>46</v>
      </c>
      <c r="B180" s="19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>
      <c r="A181" s="29" t="s">
        <v>47</v>
      </c>
      <c r="B181" s="19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>
      <c r="A182" s="29" t="s">
        <v>48</v>
      </c>
      <c r="B182" s="19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>
      <c r="A183" s="29" t="s">
        <v>49</v>
      </c>
      <c r="B183" s="19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>
      <c r="A184" s="29" t="s">
        <v>50</v>
      </c>
      <c r="B184" s="19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>
      <c r="A185" s="29" t="s">
        <v>51</v>
      </c>
      <c r="B185" s="19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>
      <c r="A186" s="29" t="s">
        <v>52</v>
      </c>
      <c r="B186" s="19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>
      <c r="A187" s="29" t="s">
        <v>53</v>
      </c>
      <c r="B187" s="190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>
      <c r="A188" s="29" t="s">
        <v>53</v>
      </c>
      <c r="B188" s="29" t="s">
        <v>205</v>
      </c>
      <c r="C188" s="30">
        <f t="shared" si="2"/>
        <v>23.08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>
      <c r="A190" s="33" t="s">
        <v>55</v>
      </c>
      <c r="B190" s="57">
        <v>0.77</v>
      </c>
      <c r="C190" s="4"/>
      <c r="D190" s="58"/>
      <c r="E190" s="169">
        <v>2.1840000000000002</v>
      </c>
      <c r="F190" s="164">
        <v>1.6310000000000002</v>
      </c>
      <c r="G190" s="170">
        <v>0.77</v>
      </c>
    </row>
    <row r="191" spans="1:7" ht="26.45" customHeight="1" thickBot="1">
      <c r="A191" s="33" t="s">
        <v>56</v>
      </c>
      <c r="B191" s="57">
        <v>3.68</v>
      </c>
      <c r="C191" s="4"/>
      <c r="D191" s="11"/>
      <c r="E191" s="11"/>
      <c r="F191" s="39"/>
      <c r="G191" s="39"/>
    </row>
    <row r="192" spans="1:7" ht="36.950000000000003" customHeight="1" thickBot="1">
      <c r="A192" s="35" t="s">
        <v>57</v>
      </c>
      <c r="B192" s="57">
        <v>2.2000000000000002</v>
      </c>
      <c r="C192" s="4"/>
      <c r="D192" s="11"/>
      <c r="E192" s="57">
        <v>1.3104</v>
      </c>
      <c r="F192" s="167">
        <v>0.97860000000000014</v>
      </c>
      <c r="G192" s="167">
        <v>0.46199999999999997</v>
      </c>
    </row>
    <row r="195" spans="1:3">
      <c r="A195" s="16" t="s">
        <v>64</v>
      </c>
      <c r="B195" s="17">
        <f>AVERAGE(B143:B182)</f>
        <v>2.1840000000000002</v>
      </c>
      <c r="C195" s="17"/>
    </row>
    <row r="196" spans="1:3">
      <c r="A196" s="16" t="s">
        <v>65</v>
      </c>
      <c r="B196" s="18">
        <f>AVERAGE(B148:B177)</f>
        <v>1.6310000000000002</v>
      </c>
      <c r="C196" s="18"/>
    </row>
    <row r="197" spans="1:3">
      <c r="A197" s="16" t="s">
        <v>66</v>
      </c>
      <c r="B197" s="18">
        <f>AVERAGE(B154:B172)</f>
        <v>1.3642105263157895</v>
      </c>
      <c r="C197" s="18"/>
    </row>
    <row r="201" spans="1:3">
      <c r="C201" s="11"/>
    </row>
    <row r="202" spans="1:3">
      <c r="C202" s="11"/>
    </row>
    <row r="203" spans="1:3">
      <c r="C203" s="51"/>
    </row>
    <row r="204" spans="1:3">
      <c r="C204" s="163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7"/>
  <dimension ref="A1:AA12"/>
  <sheetViews>
    <sheetView zoomScale="70" zoomScaleNormal="70" workbookViewId="0">
      <selection activeCell="B4" sqref="B4"/>
    </sheetView>
  </sheetViews>
  <sheetFormatPr defaultColWidth="0" defaultRowHeight="14.25" zeroHeight="1"/>
  <cols>
    <col min="1" max="1" width="73" style="367" customWidth="1"/>
    <col min="2" max="2" width="22.28515625" style="345" customWidth="1"/>
    <col min="3" max="3" width="65.28515625" style="345" customWidth="1"/>
    <col min="4" max="4" width="13.28515625" style="368" customWidth="1"/>
    <col min="5" max="5" width="11.140625" style="345" customWidth="1"/>
    <col min="6" max="6" width="12.140625" style="345" customWidth="1"/>
    <col min="7" max="7" width="16.8554687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3" customHeight="1">
      <c r="A1" s="406" t="s">
        <v>896</v>
      </c>
      <c r="B1" s="408"/>
      <c r="C1" s="410" t="s">
        <v>872</v>
      </c>
      <c r="D1" s="417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7.95" customHeight="1">
      <c r="A2" s="319"/>
      <c r="B2" s="319"/>
      <c r="C2" s="373" t="s">
        <v>1016</v>
      </c>
      <c r="D2" s="329"/>
      <c r="E2" s="359"/>
      <c r="F2" s="319"/>
      <c r="G2" s="319"/>
      <c r="H2" s="319"/>
      <c r="I2" s="319"/>
    </row>
    <row r="3" spans="1:26" s="4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28"/>
      <c r="I3" s="328"/>
    </row>
    <row r="4" spans="1:26" s="318" customFormat="1" ht="39.950000000000003" customHeight="1">
      <c r="A4" s="334" t="s">
        <v>917</v>
      </c>
      <c r="B4" s="342" t="s">
        <v>834</v>
      </c>
      <c r="C4" s="335"/>
      <c r="D4" s="337" t="s">
        <v>957</v>
      </c>
      <c r="E4" s="447" t="s">
        <v>840</v>
      </c>
      <c r="F4" s="447"/>
      <c r="G4" s="447"/>
      <c r="H4" s="319"/>
      <c r="I4" s="319"/>
    </row>
    <row r="5" spans="1:26" s="318" customFormat="1" ht="177" customHeight="1">
      <c r="A5" s="334" t="s">
        <v>1001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0" t="s">
        <v>959</v>
      </c>
      <c r="E5" s="447" t="s">
        <v>840</v>
      </c>
      <c r="F5" s="447"/>
      <c r="G5" s="447"/>
      <c r="H5" s="319"/>
      <c r="I5" s="319"/>
    </row>
    <row r="6" spans="1:26" ht="37.5" customHeight="1">
      <c r="A6" s="361" t="s">
        <v>817</v>
      </c>
      <c r="B6" s="362" t="s">
        <v>771</v>
      </c>
      <c r="C6" s="335" t="s">
        <v>841</v>
      </c>
      <c r="D6" s="337" t="s">
        <v>834</v>
      </c>
      <c r="E6" s="440" t="s">
        <v>69</v>
      </c>
      <c r="F6" s="440"/>
      <c r="G6" s="440"/>
      <c r="H6" s="319"/>
      <c r="I6" s="319"/>
    </row>
    <row r="7" spans="1:26" ht="28.5" customHeight="1">
      <c r="A7" s="361" t="s">
        <v>826</v>
      </c>
      <c r="B7" s="362"/>
      <c r="C7" s="335" t="s">
        <v>915</v>
      </c>
      <c r="D7" s="360" t="s">
        <v>958</v>
      </c>
      <c r="E7" s="441" t="s">
        <v>840</v>
      </c>
      <c r="F7" s="442"/>
      <c r="G7" s="443"/>
      <c r="H7" s="319"/>
      <c r="I7" s="319"/>
    </row>
    <row r="8" spans="1:26" ht="30.75" customHeight="1">
      <c r="A8" s="363" t="s">
        <v>828</v>
      </c>
      <c r="B8" s="362"/>
      <c r="C8" s="335" t="s">
        <v>916</v>
      </c>
      <c r="D8" s="360" t="s">
        <v>958</v>
      </c>
      <c r="E8" s="444"/>
      <c r="F8" s="445"/>
      <c r="G8" s="446"/>
      <c r="H8" s="319"/>
      <c r="I8" s="319"/>
    </row>
    <row r="9" spans="1:26" ht="12.6" hidden="1" customHeight="1">
      <c r="A9" s="361" t="s">
        <v>772</v>
      </c>
      <c r="B9" s="364">
        <f>IF(B6="Совместный",B8-IF('1.Общие данные по зданию'!C6='Экспресс потенциал'!B6,0.032,0.059)*'3.УР горячей воды'!B6,B7)</f>
        <v>0</v>
      </c>
      <c r="C9" s="335" t="s">
        <v>813</v>
      </c>
      <c r="D9" s="365"/>
      <c r="E9" s="366"/>
      <c r="F9" s="366"/>
      <c r="G9" s="366"/>
      <c r="H9" s="319"/>
      <c r="I9" s="319"/>
    </row>
    <row r="10" spans="1:26" s="318" customFormat="1">
      <c r="A10" s="319"/>
      <c r="B10" s="319"/>
      <c r="C10" s="319"/>
      <c r="D10" s="329"/>
      <c r="E10" s="319"/>
      <c r="F10" s="319"/>
      <c r="G10" s="319"/>
      <c r="H10" s="319"/>
      <c r="I10" s="319"/>
    </row>
    <row r="11" spans="1:26">
      <c r="A11" s="346" t="s">
        <v>884</v>
      </c>
      <c r="B11" s="357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Готово</v>
      </c>
      <c r="C11" s="319"/>
      <c r="D11" s="329"/>
      <c r="E11" s="319"/>
      <c r="F11" s="319"/>
      <c r="G11" s="319"/>
      <c r="H11" s="319"/>
      <c r="I11" s="319"/>
    </row>
    <row r="12" spans="1:26" s="318" customFormat="1">
      <c r="A12" s="319"/>
      <c r="B12" s="319"/>
      <c r="C12" s="319"/>
      <c r="D12" s="329"/>
      <c r="E12" s="319"/>
      <c r="F12" s="319"/>
      <c r="G12" s="319"/>
      <c r="H12" s="319"/>
      <c r="I12" s="319"/>
    </row>
  </sheetData>
  <sheetProtection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 xr:uid="{00000000-0002-0000-0200-000000000000}">
      <formula1>0</formula1>
      <formula2>IF(B6="Раздельный",0,1000000)</formula2>
    </dataValidation>
    <dataValidation type="list" allowBlank="1" showInputMessage="1" showErrorMessage="1" sqref="B6" xr:uid="{00000000-0002-0000-0200-000001000000}">
      <formula1>Uchet</formula1>
    </dataValidation>
    <dataValidation type="list" allowBlank="1" showInputMessage="1" showErrorMessage="1" sqref="B4" xr:uid="{00000000-0002-0000-0200-000002000000}">
      <formula1>danet</formula1>
    </dataValidation>
    <dataValidation type="decimal" allowBlank="1" showInputMessage="1" showErrorMessage="1" sqref="B7" xr:uid="{00000000-0002-0000-0200-000003000000}">
      <formula1>0</formula1>
      <formula2>IF(B6="совместный",0,100000)</formula2>
    </dataValidation>
    <dataValidation type="list" allowBlank="1" showInputMessage="1" showErrorMessage="1" sqref="B5" xr:uid="{00000000-0002-0000-02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2"/>
  <dimension ref="A1:G452"/>
  <sheetViews>
    <sheetView workbookViewId="0">
      <selection activeCell="E16" sqref="E14:E16"/>
    </sheetView>
  </sheetViews>
  <sheetFormatPr defaultColWidth="8.85546875" defaultRowHeight="15"/>
  <cols>
    <col min="1" max="1" width="19.7109375" customWidth="1"/>
    <col min="2" max="2" width="17.28515625" customWidth="1"/>
    <col min="3" max="3" width="9.140625"/>
    <col min="4" max="4" width="16.28515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>
      <c r="A13" s="29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>
      <c r="A14" s="29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>
      <c r="A15" s="29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>
      <c r="A16" s="29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>
      <c r="A17" s="29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>
      <c r="A18" s="29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>
      <c r="A19" s="29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>
      <c r="A20" s="29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>
      <c r="A21" s="29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>
      <c r="A22" s="29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>
      <c r="A23" s="29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>
      <c r="A24" s="29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>
      <c r="A25" s="29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>
      <c r="A26" s="29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>
      <c r="A27" s="29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>
      <c r="A28" s="29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>
      <c r="A29" s="29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>
      <c r="A30" s="29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>
      <c r="A31" s="29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>
      <c r="A32" s="29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>
      <c r="A33" s="29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>
      <c r="A34" s="29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>
      <c r="A35" s="29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>
      <c r="A36" s="29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>
      <c r="A37" s="29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>
      <c r="A38" s="29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>
      <c r="A39" s="29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>
      <c r="A40" s="29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>
      <c r="A41" s="29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>
      <c r="A42" s="29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>
      <c r="A43" s="29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>
      <c r="A44" s="29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>
      <c r="A45" s="29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>
      <c r="A46" s="29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>
      <c r="A47" s="29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>
      <c r="A48" s="29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>
      <c r="A49" s="29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>
      <c r="A50" s="29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>
      <c r="A51" s="29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>
      <c r="A52" s="29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>
      <c r="A53" s="29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>
      <c r="A54" s="29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>
      <c r="A55" s="29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>
      <c r="A56" s="29" t="s">
        <v>53</v>
      </c>
      <c r="B56" s="31" t="s">
        <v>206</v>
      </c>
      <c r="C56" s="30">
        <f t="shared" si="0"/>
        <v>235.62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>
      <c r="A58" s="33" t="s">
        <v>114</v>
      </c>
      <c r="B58" s="263">
        <v>10</v>
      </c>
      <c r="C58" s="31"/>
      <c r="D58" s="11"/>
      <c r="E58" s="163">
        <v>98.695250000000001</v>
      </c>
      <c r="F58" s="164">
        <v>96.791666666666671</v>
      </c>
      <c r="G58" s="165">
        <v>10</v>
      </c>
    </row>
    <row r="59" spans="1:7" ht="24">
      <c r="A59" s="33" t="s">
        <v>56</v>
      </c>
      <c r="B59" s="162">
        <v>104.7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62.8</v>
      </c>
      <c r="C60" s="29"/>
      <c r="D60" s="11"/>
      <c r="E60" s="57">
        <v>59.217149999999997</v>
      </c>
      <c r="F60" s="167">
        <v>58.075000000000003</v>
      </c>
      <c r="G60" s="167">
        <v>6</v>
      </c>
    </row>
    <row r="62" spans="1:7" ht="26.25" customHeight="1">
      <c r="A62" s="33" t="s">
        <v>56</v>
      </c>
      <c r="B62">
        <f>B59</f>
        <v>104.7</v>
      </c>
    </row>
    <row r="63" spans="1:7">
      <c r="A63" s="16" t="s">
        <v>64</v>
      </c>
      <c r="B63" s="264">
        <f>AVERAGE(B11:B50)</f>
        <v>98.695250000000001</v>
      </c>
      <c r="C63" s="17"/>
    </row>
    <row r="64" spans="1:7">
      <c r="A64" s="16" t="s">
        <v>65</v>
      </c>
      <c r="B64" s="264">
        <f>AVERAGE(B16:B45)</f>
        <v>96.791666666666671</v>
      </c>
      <c r="C64" s="18"/>
    </row>
    <row r="65" spans="1:7">
      <c r="A65" s="16" t="s">
        <v>66</v>
      </c>
      <c r="B65" s="264">
        <f>AVERAGE(B22:B40)</f>
        <v>97.38263157894734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27.55</v>
      </c>
      <c r="C73" s="253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>
      <c r="A74" s="27" t="s">
        <v>58</v>
      </c>
      <c r="B74" s="153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>
      <c r="A75" s="27" t="s">
        <v>59</v>
      </c>
      <c r="B75" s="153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>
      <c r="A76" s="27" t="s">
        <v>60</v>
      </c>
      <c r="B76" s="153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>
      <c r="A77" s="27" t="s">
        <v>61</v>
      </c>
      <c r="B77" s="153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>
      <c r="A78" s="27" t="s">
        <v>62</v>
      </c>
      <c r="B78" s="153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>
      <c r="A79" s="27" t="s">
        <v>63</v>
      </c>
      <c r="B79" s="153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>
      <c r="A80" s="29" t="s">
        <v>11</v>
      </c>
      <c r="B80" s="153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>
      <c r="A81" s="29" t="s">
        <v>12</v>
      </c>
      <c r="B81" s="153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>
      <c r="A82" s="29" t="s">
        <v>13</v>
      </c>
      <c r="B82" s="153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>
      <c r="A83" s="29" t="s">
        <v>14</v>
      </c>
      <c r="B83" s="153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>
      <c r="A84" s="29" t="s">
        <v>15</v>
      </c>
      <c r="B84" s="153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>
      <c r="A85" s="29" t="s">
        <v>16</v>
      </c>
      <c r="B85" s="153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>
      <c r="A86" s="29" t="s">
        <v>17</v>
      </c>
      <c r="B86" s="153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>
      <c r="A87" s="29" t="s">
        <v>18</v>
      </c>
      <c r="B87" s="153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>
      <c r="A88" s="29" t="s">
        <v>19</v>
      </c>
      <c r="B88" s="153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>
      <c r="A89" s="29" t="s">
        <v>20</v>
      </c>
      <c r="B89" s="153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>
      <c r="A90" s="29" t="s">
        <v>21</v>
      </c>
      <c r="B90" s="153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>
      <c r="A91" s="29" t="s">
        <v>22</v>
      </c>
      <c r="B91" s="153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>
      <c r="A92" s="29" t="s">
        <v>23</v>
      </c>
      <c r="B92" s="153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>
      <c r="A93" s="29" t="s">
        <v>24</v>
      </c>
      <c r="B93" s="153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>
      <c r="A94" s="29" t="s">
        <v>25</v>
      </c>
      <c r="B94" s="153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>
      <c r="A95" s="29" t="s">
        <v>26</v>
      </c>
      <c r="B95" s="153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>
      <c r="A96" s="29" t="s">
        <v>27</v>
      </c>
      <c r="B96" s="153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>
      <c r="A97" s="29" t="s">
        <v>28</v>
      </c>
      <c r="B97" s="153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>
      <c r="A98" s="29" t="s">
        <v>29</v>
      </c>
      <c r="B98" s="153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>
      <c r="A99" s="29" t="s">
        <v>30</v>
      </c>
      <c r="B99" s="153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>
      <c r="A100" s="29" t="s">
        <v>31</v>
      </c>
      <c r="B100" s="153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>
      <c r="A101" s="29" t="s">
        <v>32</v>
      </c>
      <c r="B101" s="153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>
      <c r="A102" s="29" t="s">
        <v>33</v>
      </c>
      <c r="B102" s="153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>
      <c r="A103" s="29" t="s">
        <v>34</v>
      </c>
      <c r="B103" s="153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>
      <c r="A104" s="29" t="s">
        <v>35</v>
      </c>
      <c r="B104" s="153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>
      <c r="A105" s="29" t="s">
        <v>36</v>
      </c>
      <c r="B105" s="153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>
      <c r="A106" s="29" t="s">
        <v>37</v>
      </c>
      <c r="B106" s="153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>
      <c r="A107" s="29" t="s">
        <v>38</v>
      </c>
      <c r="B107" s="153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>
      <c r="A108" s="29" t="s">
        <v>39</v>
      </c>
      <c r="B108" s="153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>
      <c r="A109" s="29" t="s">
        <v>40</v>
      </c>
      <c r="B109" s="153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>
      <c r="A110" s="29" t="s">
        <v>41</v>
      </c>
      <c r="B110" s="153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>
      <c r="A111" s="29" t="s">
        <v>42</v>
      </c>
      <c r="B111" s="153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>
      <c r="A112" s="29" t="s">
        <v>43</v>
      </c>
      <c r="B112" s="153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>
      <c r="A113" s="29" t="s">
        <v>44</v>
      </c>
      <c r="B113" s="153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>
      <c r="A114" s="29" t="s">
        <v>45</v>
      </c>
      <c r="B114" s="153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>
      <c r="A115" s="29" t="s">
        <v>46</v>
      </c>
      <c r="B115" s="153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>
      <c r="A116" s="29" t="s">
        <v>47</v>
      </c>
      <c r="B116" s="153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>
      <c r="A117" s="29" t="s">
        <v>48</v>
      </c>
      <c r="B117" s="153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>
      <c r="A118" s="29" t="s">
        <v>49</v>
      </c>
      <c r="B118" s="153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>
      <c r="A119" s="29" t="s">
        <v>50</v>
      </c>
      <c r="B119" s="153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>
      <c r="A120" s="29" t="s">
        <v>51</v>
      </c>
      <c r="B120" s="153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>
      <c r="A121" s="29" t="s">
        <v>52</v>
      </c>
      <c r="B121" s="153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>
      <c r="A122" s="29" t="s">
        <v>53</v>
      </c>
      <c r="B122" s="153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>
      <c r="A123" s="29" t="s">
        <v>53</v>
      </c>
      <c r="B123" s="29" t="s">
        <v>207</v>
      </c>
      <c r="C123" s="30">
        <f t="shared" si="1"/>
        <v>161.07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>
      <c r="A125" s="33" t="s">
        <v>55</v>
      </c>
      <c r="B125" s="198">
        <v>25.7</v>
      </c>
      <c r="C125" s="29"/>
      <c r="D125" s="11"/>
      <c r="E125" s="195">
        <v>82.054749999999999</v>
      </c>
      <c r="F125" s="196">
        <v>81.118666666666684</v>
      </c>
      <c r="G125" s="197">
        <v>25.7</v>
      </c>
    </row>
    <row r="126" spans="1:7" ht="27.75" customHeight="1">
      <c r="A126" s="33" t="s">
        <v>56</v>
      </c>
      <c r="B126" s="57">
        <v>84.6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50.8</v>
      </c>
      <c r="C127" s="29"/>
      <c r="D127" s="11"/>
      <c r="E127" s="195">
        <v>49.232849999999999</v>
      </c>
      <c r="F127" s="196">
        <v>48.671200000000006</v>
      </c>
      <c r="G127" s="196">
        <v>15.419999999999998</v>
      </c>
    </row>
    <row r="129" spans="1:7" ht="29.45" customHeight="1">
      <c r="A129" s="33" t="s">
        <v>56</v>
      </c>
      <c r="B129">
        <f>B126</f>
        <v>84.6</v>
      </c>
    </row>
    <row r="130" spans="1:7">
      <c r="A130" s="16" t="s">
        <v>64</v>
      </c>
      <c r="B130" s="17">
        <f>AVERAGE(B78:B117)</f>
        <v>82.054749999999999</v>
      </c>
      <c r="C130" s="17"/>
    </row>
    <row r="131" spans="1:7">
      <c r="A131" s="16" t="s">
        <v>65</v>
      </c>
      <c r="B131" s="18">
        <f>AVERAGE(B83:B112)</f>
        <v>81.118666666666684</v>
      </c>
      <c r="C131" s="18"/>
    </row>
    <row r="132" spans="1:7">
      <c r="A132" s="16" t="s">
        <v>66</v>
      </c>
      <c r="B132" s="18">
        <f>AVERAGE(B89:B107)</f>
        <v>82.527368421052614</v>
      </c>
      <c r="C132" s="18"/>
    </row>
    <row r="134" spans="1:7" ht="15" customHeight="1">
      <c r="A134" s="516" t="s">
        <v>0</v>
      </c>
      <c r="B134" s="493" t="s">
        <v>3</v>
      </c>
      <c r="C134" s="493"/>
      <c r="D134" s="493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5.95" customHeight="1">
      <c r="A135" s="517"/>
      <c r="B135" s="57" t="s">
        <v>4</v>
      </c>
      <c r="C135" s="254"/>
      <c r="D135" s="57" t="s">
        <v>80</v>
      </c>
      <c r="E135" s="11" t="s">
        <v>5</v>
      </c>
      <c r="F135" s="39" t="s">
        <v>5</v>
      </c>
      <c r="G135" s="39"/>
    </row>
    <row r="136" spans="1:7">
      <c r="A136" s="518"/>
      <c r="B136" s="11" t="s">
        <v>9</v>
      </c>
      <c r="C136" s="254"/>
      <c r="D136" s="11" t="s">
        <v>7</v>
      </c>
      <c r="E136" s="177" t="s">
        <v>65</v>
      </c>
      <c r="F136" s="178"/>
      <c r="G136" s="179"/>
    </row>
    <row r="137" spans="1:7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>
      <c r="A138" s="27" t="s">
        <v>10</v>
      </c>
      <c r="B138" s="199">
        <v>0.08</v>
      </c>
      <c r="C138" s="255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9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9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9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9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9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9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9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9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9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9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9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9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9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9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9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9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9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9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>
      <c r="A157" s="29" t="s">
        <v>23</v>
      </c>
      <c r="B157" s="19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>
      <c r="A158" s="29" t="s">
        <v>24</v>
      </c>
      <c r="B158" s="19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>
      <c r="A159" s="29" t="s">
        <v>25</v>
      </c>
      <c r="B159" s="19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>
      <c r="A160" s="29" t="s">
        <v>26</v>
      </c>
      <c r="B160" s="19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>
      <c r="A161" s="29" t="s">
        <v>27</v>
      </c>
      <c r="B161" s="19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>
      <c r="A162" s="29" t="s">
        <v>28</v>
      </c>
      <c r="B162" s="19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>
      <c r="A163" s="29" t="s">
        <v>29</v>
      </c>
      <c r="B163" s="19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>
      <c r="A164" s="29" t="s">
        <v>30</v>
      </c>
      <c r="B164" s="19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>
      <c r="A165" s="29" t="s">
        <v>31</v>
      </c>
      <c r="B165" s="19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>
      <c r="A166" s="29" t="s">
        <v>32</v>
      </c>
      <c r="B166" s="19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>
      <c r="A167" s="29" t="s">
        <v>33</v>
      </c>
      <c r="B167" s="19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>
      <c r="A168" s="29" t="s">
        <v>34</v>
      </c>
      <c r="B168" s="19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>
      <c r="A169" s="29" t="s">
        <v>35</v>
      </c>
      <c r="B169" s="19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>
      <c r="A170" s="29" t="s">
        <v>36</v>
      </c>
      <c r="B170" s="19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>
      <c r="A171" s="29" t="s">
        <v>37</v>
      </c>
      <c r="B171" s="19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>
      <c r="A172" s="29" t="s">
        <v>38</v>
      </c>
      <c r="B172" s="19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>
      <c r="A173" s="29" t="s">
        <v>39</v>
      </c>
      <c r="B173" s="19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>
      <c r="A174" s="29" t="s">
        <v>40</v>
      </c>
      <c r="B174" s="19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>
      <c r="A175" s="29" t="s">
        <v>41</v>
      </c>
      <c r="B175" s="19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>
      <c r="A176" s="29" t="s">
        <v>42</v>
      </c>
      <c r="B176" s="19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>
      <c r="A177" s="29" t="s">
        <v>43</v>
      </c>
      <c r="B177" s="19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>
      <c r="A178" s="29" t="s">
        <v>44</v>
      </c>
      <c r="B178" s="19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>
      <c r="A179" s="29" t="s">
        <v>45</v>
      </c>
      <c r="B179" s="19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>
      <c r="A180" s="29" t="s">
        <v>46</v>
      </c>
      <c r="B180" s="19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>
      <c r="A181" s="29" t="s">
        <v>47</v>
      </c>
      <c r="B181" s="19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>
      <c r="A182" s="29" t="s">
        <v>48</v>
      </c>
      <c r="B182" s="19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>
      <c r="A183" s="29" t="s">
        <v>49</v>
      </c>
      <c r="B183" s="19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>
      <c r="A184" s="29" t="s">
        <v>50</v>
      </c>
      <c r="B184" s="19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>
      <c r="A185" s="29" t="s">
        <v>51</v>
      </c>
      <c r="B185" s="19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>
      <c r="A186" s="29" t="s">
        <v>52</v>
      </c>
      <c r="B186" s="19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>
      <c r="A187" s="29" t="s">
        <v>53</v>
      </c>
      <c r="B187" s="190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>
      <c r="A188" s="29" t="s">
        <v>53</v>
      </c>
      <c r="B188" s="29" t="s">
        <v>208</v>
      </c>
      <c r="C188" s="30">
        <f t="shared" si="2"/>
        <v>40.46</v>
      </c>
      <c r="D188" s="58"/>
      <c r="E188" s="11"/>
      <c r="F188" s="39"/>
      <c r="G188" s="39"/>
    </row>
    <row r="189" spans="1:7" ht="15.75" thickBot="1">
      <c r="A189" s="29"/>
      <c r="B189" s="29"/>
      <c r="C189" s="4"/>
      <c r="D189" s="58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>
      <c r="A190" s="33" t="s">
        <v>55</v>
      </c>
      <c r="B190" s="57">
        <v>17.89</v>
      </c>
      <c r="C190" s="4"/>
      <c r="D190" s="58"/>
      <c r="E190" s="169">
        <v>9.541999999999998</v>
      </c>
      <c r="F190" s="164">
        <v>8.3360000000000003</v>
      </c>
      <c r="G190" s="170">
        <v>17.89</v>
      </c>
    </row>
    <row r="191" spans="1:7" ht="26.45" customHeight="1" thickBot="1">
      <c r="A191" s="33" t="s">
        <v>56</v>
      </c>
      <c r="B191" s="57">
        <v>11.35</v>
      </c>
      <c r="C191" s="4"/>
      <c r="D191" s="11"/>
      <c r="E191" s="11"/>
      <c r="F191" s="39"/>
      <c r="G191" s="39"/>
    </row>
    <row r="192" spans="1:7" ht="36.950000000000003" customHeight="1" thickBot="1">
      <c r="A192" s="35" t="s">
        <v>57</v>
      </c>
      <c r="B192" s="57">
        <v>6.81</v>
      </c>
      <c r="C192" s="4"/>
      <c r="D192" s="11"/>
      <c r="E192" s="11">
        <v>5.7251999999999983</v>
      </c>
      <c r="F192" s="39">
        <v>5.0015999999999998</v>
      </c>
      <c r="G192" s="39">
        <v>10.734</v>
      </c>
    </row>
    <row r="195" spans="1:3">
      <c r="A195" s="16" t="s">
        <v>64</v>
      </c>
      <c r="B195" s="17">
        <f>AVERAGE(B143:B182)</f>
        <v>9.541999999999998</v>
      </c>
      <c r="C195" s="17"/>
    </row>
    <row r="196" spans="1:3">
      <c r="A196" s="16" t="s">
        <v>65</v>
      </c>
      <c r="B196" s="18">
        <f>AVERAGE(B148:B177)</f>
        <v>8.3360000000000003</v>
      </c>
      <c r="C196" s="18"/>
    </row>
    <row r="197" spans="1:3">
      <c r="A197" s="16" t="s">
        <v>66</v>
      </c>
      <c r="B197" s="18">
        <f>AVERAGE(B154:B172)</f>
        <v>7.9747368421052638</v>
      </c>
      <c r="C197" s="18"/>
    </row>
    <row r="201" spans="1:3">
      <c r="C201" s="11"/>
    </row>
    <row r="202" spans="1:3">
      <c r="C202" s="11"/>
    </row>
    <row r="203" spans="1:3">
      <c r="C203" s="51"/>
    </row>
    <row r="204" spans="1:3">
      <c r="C204" s="163">
        <v>0</v>
      </c>
    </row>
    <row r="205" spans="1:3">
      <c r="C205" s="30">
        <f>B204</f>
        <v>0</v>
      </c>
    </row>
    <row r="206" spans="1:3">
      <c r="C206" s="30">
        <f t="shared" ref="C206:C254" si="3">B205</f>
        <v>0</v>
      </c>
    </row>
    <row r="207" spans="1:3">
      <c r="C207" s="30">
        <f t="shared" si="3"/>
        <v>0</v>
      </c>
    </row>
    <row r="208" spans="1:3">
      <c r="C208" s="30">
        <f t="shared" si="3"/>
        <v>0</v>
      </c>
    </row>
    <row r="209" spans="3:3">
      <c r="C209" s="30">
        <f t="shared" si="3"/>
        <v>0</v>
      </c>
    </row>
    <row r="210" spans="3:3">
      <c r="C210" s="30">
        <f t="shared" si="3"/>
        <v>0</v>
      </c>
    </row>
    <row r="211" spans="3:3">
      <c r="C211" s="30">
        <f t="shared" si="3"/>
        <v>0</v>
      </c>
    </row>
    <row r="212" spans="3:3">
      <c r="C212" s="30">
        <f t="shared" si="3"/>
        <v>0</v>
      </c>
    </row>
    <row r="213" spans="3:3">
      <c r="C213" s="30">
        <f t="shared" si="3"/>
        <v>0</v>
      </c>
    </row>
    <row r="214" spans="3:3">
      <c r="C214" s="30">
        <f t="shared" si="3"/>
        <v>0</v>
      </c>
    </row>
    <row r="215" spans="3:3">
      <c r="C215" s="30">
        <f t="shared" si="3"/>
        <v>0</v>
      </c>
    </row>
    <row r="216" spans="3:3">
      <c r="C216" s="30">
        <f t="shared" si="3"/>
        <v>0</v>
      </c>
    </row>
    <row r="217" spans="3:3">
      <c r="C217" s="30">
        <f t="shared" si="3"/>
        <v>0</v>
      </c>
    </row>
    <row r="218" spans="3:3">
      <c r="C218" s="30">
        <f t="shared" si="3"/>
        <v>0</v>
      </c>
    </row>
    <row r="219" spans="3:3">
      <c r="C219" s="30">
        <f t="shared" si="3"/>
        <v>0</v>
      </c>
    </row>
    <row r="220" spans="3:3">
      <c r="C220" s="30">
        <f t="shared" si="3"/>
        <v>0</v>
      </c>
    </row>
    <row r="221" spans="3:3">
      <c r="C221" s="30">
        <f t="shared" si="3"/>
        <v>0</v>
      </c>
    </row>
    <row r="222" spans="3:3">
      <c r="C222" s="30">
        <f t="shared" si="3"/>
        <v>0</v>
      </c>
    </row>
    <row r="223" spans="3:3">
      <c r="C223" s="30">
        <f t="shared" si="3"/>
        <v>0</v>
      </c>
    </row>
    <row r="224" spans="3:3">
      <c r="C224" s="30">
        <f t="shared" si="3"/>
        <v>0</v>
      </c>
    </row>
    <row r="225" spans="3:3">
      <c r="C225" s="30">
        <f t="shared" si="3"/>
        <v>0</v>
      </c>
    </row>
    <row r="226" spans="3:3">
      <c r="C226" s="30">
        <f t="shared" si="3"/>
        <v>0</v>
      </c>
    </row>
    <row r="227" spans="3:3">
      <c r="C227" s="30">
        <f t="shared" si="3"/>
        <v>0</v>
      </c>
    </row>
    <row r="228" spans="3:3">
      <c r="C228" s="30">
        <f t="shared" si="3"/>
        <v>0</v>
      </c>
    </row>
    <row r="229" spans="3:3">
      <c r="C229" s="30">
        <f t="shared" si="3"/>
        <v>0</v>
      </c>
    </row>
    <row r="230" spans="3:3">
      <c r="C230" s="30">
        <f t="shared" si="3"/>
        <v>0</v>
      </c>
    </row>
    <row r="231" spans="3:3">
      <c r="C231" s="30">
        <f t="shared" si="3"/>
        <v>0</v>
      </c>
    </row>
    <row r="232" spans="3:3">
      <c r="C232" s="30">
        <f t="shared" si="3"/>
        <v>0</v>
      </c>
    </row>
    <row r="233" spans="3:3">
      <c r="C233" s="30">
        <f t="shared" si="3"/>
        <v>0</v>
      </c>
    </row>
    <row r="234" spans="3:3">
      <c r="C234" s="30">
        <f t="shared" si="3"/>
        <v>0</v>
      </c>
    </row>
    <row r="235" spans="3:3">
      <c r="C235" s="30">
        <f t="shared" si="3"/>
        <v>0</v>
      </c>
    </row>
    <row r="236" spans="3:3">
      <c r="C236" s="30">
        <f t="shared" si="3"/>
        <v>0</v>
      </c>
    </row>
    <row r="237" spans="3:3">
      <c r="C237" s="30">
        <f t="shared" si="3"/>
        <v>0</v>
      </c>
    </row>
    <row r="238" spans="3:3">
      <c r="C238" s="30">
        <f t="shared" si="3"/>
        <v>0</v>
      </c>
    </row>
    <row r="239" spans="3:3">
      <c r="C239" s="30">
        <f t="shared" si="3"/>
        <v>0</v>
      </c>
    </row>
    <row r="240" spans="3:3">
      <c r="C240" s="30">
        <f t="shared" si="3"/>
        <v>0</v>
      </c>
    </row>
    <row r="241" spans="3:3">
      <c r="C241" s="30">
        <f t="shared" si="3"/>
        <v>0</v>
      </c>
    </row>
    <row r="242" spans="3:3">
      <c r="C242" s="30">
        <f t="shared" si="3"/>
        <v>0</v>
      </c>
    </row>
    <row r="243" spans="3:3">
      <c r="C243" s="30">
        <f t="shared" si="3"/>
        <v>0</v>
      </c>
    </row>
    <row r="244" spans="3:3">
      <c r="C244" s="30">
        <f t="shared" si="3"/>
        <v>0</v>
      </c>
    </row>
    <row r="245" spans="3:3">
      <c r="C245" s="30">
        <f t="shared" si="3"/>
        <v>0</v>
      </c>
    </row>
    <row r="246" spans="3:3">
      <c r="C246" s="30">
        <f t="shared" si="3"/>
        <v>0</v>
      </c>
    </row>
    <row r="247" spans="3:3">
      <c r="C247" s="30">
        <f t="shared" si="3"/>
        <v>0</v>
      </c>
    </row>
    <row r="248" spans="3:3">
      <c r="C248" s="30">
        <f t="shared" si="3"/>
        <v>0</v>
      </c>
    </row>
    <row r="249" spans="3:3">
      <c r="C249" s="30">
        <f t="shared" si="3"/>
        <v>0</v>
      </c>
    </row>
    <row r="250" spans="3:3">
      <c r="C250" s="30">
        <f t="shared" si="3"/>
        <v>0</v>
      </c>
    </row>
    <row r="251" spans="3:3">
      <c r="C251" s="30">
        <f t="shared" si="3"/>
        <v>0</v>
      </c>
    </row>
    <row r="252" spans="3:3">
      <c r="C252" s="30">
        <f t="shared" si="3"/>
        <v>0</v>
      </c>
    </row>
    <row r="253" spans="3:3">
      <c r="C253" s="30">
        <f>B252</f>
        <v>0</v>
      </c>
    </row>
    <row r="254" spans="3:3">
      <c r="C254" s="30">
        <f t="shared" si="3"/>
        <v>0</v>
      </c>
    </row>
    <row r="255" spans="3:3">
      <c r="C255" s="29"/>
    </row>
    <row r="256" spans="3:3">
      <c r="C256" s="29"/>
    </row>
    <row r="257" spans="3:3">
      <c r="C257" s="29"/>
    </row>
    <row r="258" spans="3:3">
      <c r="C258" s="29"/>
    </row>
    <row r="261" spans="3:3">
      <c r="C261" s="17"/>
    </row>
    <row r="262" spans="3:3">
      <c r="C262" s="18"/>
    </row>
    <row r="263" spans="3:3">
      <c r="C263" s="18"/>
    </row>
    <row r="267" spans="3:3" ht="15.75" thickBot="1">
      <c r="C267" s="65"/>
    </row>
    <row r="270" spans="3:3">
      <c r="C270">
        <v>0</v>
      </c>
    </row>
    <row r="271" spans="3:3">
      <c r="C271" s="30">
        <f>B270</f>
        <v>0</v>
      </c>
    </row>
    <row r="272" spans="3:3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G452"/>
  <sheetViews>
    <sheetView topLeftCell="A277" workbookViewId="0">
      <selection activeCell="E228" sqref="E228"/>
    </sheetView>
  </sheetViews>
  <sheetFormatPr defaultColWidth="8.85546875" defaultRowHeight="15"/>
  <cols>
    <col min="1" max="1" width="19.85546875" customWidth="1"/>
    <col min="2" max="2" width="17.140625" customWidth="1"/>
    <col min="3" max="3" width="9.140625"/>
    <col min="4" max="4" width="16.140625" customWidth="1"/>
    <col min="5" max="5" width="15" customWidth="1"/>
    <col min="6" max="6" width="16.42578125" style="36" customWidth="1"/>
    <col min="7" max="7" width="17.140625" style="36" customWidth="1"/>
  </cols>
  <sheetData>
    <row r="1" spans="1:7" ht="15.75" thickBot="1">
      <c r="D1" s="13">
        <v>0.1</v>
      </c>
      <c r="E1" s="13">
        <v>0.4</v>
      </c>
    </row>
    <row r="2" spans="1:7" ht="23.25" customHeight="1" thickBot="1">
      <c r="A2" s="520" t="s">
        <v>0</v>
      </c>
      <c r="B2" s="497" t="s">
        <v>1</v>
      </c>
      <c r="C2" s="498"/>
      <c r="D2" s="499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>
      <c r="A3" s="521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5.95" customHeight="1" thickBot="1">
      <c r="A4" s="522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>
      <c r="A13" s="29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>
      <c r="A14" s="29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>
      <c r="A15" s="29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>
      <c r="A16" s="29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>
      <c r="A17" s="29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>
      <c r="A18" s="29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>
      <c r="A19" s="29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>
      <c r="A20" s="29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>
      <c r="A21" s="29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>
      <c r="A22" s="29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>
      <c r="A23" s="29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>
      <c r="A24" s="29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>
      <c r="A25" s="29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>
      <c r="A26" s="29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>
      <c r="A27" s="29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>
      <c r="A28" s="29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>
      <c r="A29" s="29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>
      <c r="A30" s="29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>
      <c r="A31" s="29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>
      <c r="A32" s="29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>
      <c r="A33" s="29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>
      <c r="A34" s="29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>
      <c r="A35" s="29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>
      <c r="A36" s="29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>
      <c r="A37" s="29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>
      <c r="A38" s="29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>
      <c r="A39" s="29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>
      <c r="A40" s="29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>
      <c r="A41" s="29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>
      <c r="A42" s="29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>
      <c r="A43" s="29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>
      <c r="A44" s="29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>
      <c r="A45" s="29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>
      <c r="A46" s="29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>
      <c r="A47" s="29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>
      <c r="A48" s="29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>
      <c r="A49" s="29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>
      <c r="A50" s="29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>
      <c r="A51" s="29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>
      <c r="A52" s="29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>
      <c r="A53" s="29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>
      <c r="A54" s="29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>
      <c r="A55" s="29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>
      <c r="A56" s="29" t="s">
        <v>53</v>
      </c>
      <c r="B56" s="31" t="s">
        <v>120</v>
      </c>
      <c r="C56" s="30">
        <f t="shared" si="0"/>
        <v>106.08</v>
      </c>
      <c r="D56" s="11"/>
      <c r="E56" s="11"/>
      <c r="F56" s="39"/>
      <c r="G56" s="39"/>
    </row>
    <row r="57" spans="1:7">
      <c r="A57" s="29"/>
      <c r="B57" s="31"/>
      <c r="C57" s="31"/>
      <c r="D57" s="11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>
      <c r="A58" s="33" t="s">
        <v>114</v>
      </c>
      <c r="B58" s="162">
        <v>10</v>
      </c>
      <c r="C58" s="31"/>
      <c r="D58" s="11"/>
      <c r="E58" s="163">
        <v>30.265749999999997</v>
      </c>
      <c r="F58" s="164">
        <v>28.308333333333334</v>
      </c>
      <c r="G58" s="165">
        <v>10</v>
      </c>
    </row>
    <row r="59" spans="1:7" ht="24">
      <c r="A59" s="33" t="s">
        <v>56</v>
      </c>
      <c r="B59" s="162">
        <v>34.299999999999997</v>
      </c>
      <c r="C59" s="31"/>
      <c r="D59" s="11"/>
      <c r="E59" s="11"/>
      <c r="F59" s="39"/>
      <c r="G59" s="39"/>
    </row>
    <row r="60" spans="1:7" ht="36">
      <c r="A60" s="166" t="s">
        <v>57</v>
      </c>
      <c r="B60" s="57">
        <v>20.6</v>
      </c>
      <c r="C60" s="29"/>
      <c r="D60" s="11"/>
      <c r="E60" s="57">
        <v>18.159449999999996</v>
      </c>
      <c r="F60" s="167">
        <v>16.984999999999999</v>
      </c>
      <c r="G60" s="167">
        <v>6</v>
      </c>
    </row>
    <row r="62" spans="1:7" ht="26.25" customHeight="1">
      <c r="A62" s="33" t="s">
        <v>56</v>
      </c>
      <c r="B62">
        <f>B59</f>
        <v>34.299999999999997</v>
      </c>
    </row>
    <row r="63" spans="1:7">
      <c r="A63" s="16" t="s">
        <v>64</v>
      </c>
      <c r="B63" s="17">
        <f>AVERAGE(B11:B50)</f>
        <v>30.265749999999997</v>
      </c>
      <c r="C63" s="17"/>
    </row>
    <row r="64" spans="1:7">
      <c r="A64" s="16" t="s">
        <v>65</v>
      </c>
      <c r="B64" s="18">
        <f>AVERAGE(B16:B45)</f>
        <v>28.308333333333334</v>
      </c>
      <c r="C64" s="18"/>
    </row>
    <row r="65" spans="1:7">
      <c r="A65" s="16" t="s">
        <v>66</v>
      </c>
      <c r="B65" s="18">
        <f>AVERAGE(B22:B40)</f>
        <v>27.723157894736836</v>
      </c>
      <c r="C65" s="18"/>
    </row>
    <row r="69" spans="1:7" ht="18" customHeight="1">
      <c r="A69" s="516" t="s">
        <v>0</v>
      </c>
      <c r="B69" s="493" t="s">
        <v>2</v>
      </c>
      <c r="C69" s="493"/>
      <c r="D69" s="493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48">
      <c r="A70" s="517"/>
      <c r="B70" s="57" t="s">
        <v>4</v>
      </c>
      <c r="C70" s="11"/>
      <c r="D70" s="57" t="s">
        <v>80</v>
      </c>
      <c r="E70" s="11" t="s">
        <v>5</v>
      </c>
      <c r="F70" s="39" t="s">
        <v>5</v>
      </c>
      <c r="G70" s="39"/>
    </row>
    <row r="71" spans="1:7">
      <c r="A71" s="518"/>
      <c r="B71" s="11" t="s">
        <v>8</v>
      </c>
      <c r="C71" s="11"/>
      <c r="D71" s="11" t="s">
        <v>7</v>
      </c>
      <c r="E71" s="11" t="s">
        <v>7</v>
      </c>
      <c r="F71" s="39" t="s">
        <v>7</v>
      </c>
      <c r="G71" s="39"/>
    </row>
    <row r="72" spans="1:7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>
      <c r="A73" s="27" t="s">
        <v>10</v>
      </c>
      <c r="B73" s="153">
        <v>25.07</v>
      </c>
      <c r="C73" s="253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>
      <c r="A74" s="27" t="s">
        <v>58</v>
      </c>
      <c r="B74" s="153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>
      <c r="A75" s="27" t="s">
        <v>59</v>
      </c>
      <c r="B75" s="153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>
      <c r="A76" s="27" t="s">
        <v>60</v>
      </c>
      <c r="B76" s="153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>
      <c r="A77" s="27" t="s">
        <v>61</v>
      </c>
      <c r="B77" s="153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>
      <c r="A78" s="27" t="s">
        <v>62</v>
      </c>
      <c r="B78" s="153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>
      <c r="A79" s="27" t="s">
        <v>63</v>
      </c>
      <c r="B79" s="153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>
      <c r="A80" s="29" t="s">
        <v>11</v>
      </c>
      <c r="B80" s="153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>
      <c r="A81" s="29" t="s">
        <v>12</v>
      </c>
      <c r="B81" s="153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>
      <c r="A82" s="29" t="s">
        <v>13</v>
      </c>
      <c r="B82" s="153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>
      <c r="A83" s="29" t="s">
        <v>14</v>
      </c>
      <c r="B83" s="153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>
      <c r="A84" s="29" t="s">
        <v>15</v>
      </c>
      <c r="B84" s="153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>
      <c r="A85" s="29" t="s">
        <v>16</v>
      </c>
      <c r="B85" s="153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>
      <c r="A86" s="29" t="s">
        <v>17</v>
      </c>
      <c r="B86" s="153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>
      <c r="A87" s="29" t="s">
        <v>18</v>
      </c>
      <c r="B87" s="153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>
      <c r="A88" s="29" t="s">
        <v>19</v>
      </c>
      <c r="B88" s="153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>
      <c r="A89" s="29" t="s">
        <v>20</v>
      </c>
      <c r="B89" s="153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>
      <c r="A90" s="29" t="s">
        <v>21</v>
      </c>
      <c r="B90" s="153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>
      <c r="A91" s="29" t="s">
        <v>22</v>
      </c>
      <c r="B91" s="153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>
      <c r="A92" s="29" t="s">
        <v>23</v>
      </c>
      <c r="B92" s="153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>
      <c r="A93" s="29" t="s">
        <v>24</v>
      </c>
      <c r="B93" s="153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>
      <c r="A94" s="29" t="s">
        <v>25</v>
      </c>
      <c r="B94" s="153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>
      <c r="A95" s="29" t="s">
        <v>26</v>
      </c>
      <c r="B95" s="153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>
      <c r="A96" s="29" t="s">
        <v>27</v>
      </c>
      <c r="B96" s="153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>
      <c r="A97" s="29" t="s">
        <v>28</v>
      </c>
      <c r="B97" s="153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>
      <c r="A98" s="29" t="s">
        <v>29</v>
      </c>
      <c r="B98" s="153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>
      <c r="A99" s="29" t="s">
        <v>30</v>
      </c>
      <c r="B99" s="153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>
      <c r="A100" s="29" t="s">
        <v>31</v>
      </c>
      <c r="B100" s="153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>
      <c r="A101" s="29" t="s">
        <v>32</v>
      </c>
      <c r="B101" s="153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>
      <c r="A102" s="29" t="s">
        <v>33</v>
      </c>
      <c r="B102" s="153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>
      <c r="A103" s="29" t="s">
        <v>34</v>
      </c>
      <c r="B103" s="153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>
      <c r="A104" s="29" t="s">
        <v>35</v>
      </c>
      <c r="B104" s="153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>
      <c r="A105" s="29" t="s">
        <v>36</v>
      </c>
      <c r="B105" s="153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>
      <c r="A106" s="29" t="s">
        <v>37</v>
      </c>
      <c r="B106" s="153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>
      <c r="A107" s="29" t="s">
        <v>38</v>
      </c>
      <c r="B107" s="153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>
      <c r="A108" s="29" t="s">
        <v>39</v>
      </c>
      <c r="B108" s="153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>
      <c r="A109" s="29" t="s">
        <v>40</v>
      </c>
      <c r="B109" s="153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>
      <c r="A110" s="29" t="s">
        <v>41</v>
      </c>
      <c r="B110" s="153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>
      <c r="A111" s="29" t="s">
        <v>42</v>
      </c>
      <c r="B111" s="153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>
      <c r="A112" s="29" t="s">
        <v>43</v>
      </c>
      <c r="B112" s="153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>
      <c r="A113" s="29" t="s">
        <v>44</v>
      </c>
      <c r="B113" s="153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>
      <c r="A114" s="29" t="s">
        <v>45</v>
      </c>
      <c r="B114" s="153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>
      <c r="A115" s="29" t="s">
        <v>46</v>
      </c>
      <c r="B115" s="153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>
      <c r="A116" s="29" t="s">
        <v>47</v>
      </c>
      <c r="B116" s="153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>
      <c r="A117" s="29" t="s">
        <v>48</v>
      </c>
      <c r="B117" s="153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>
      <c r="A118" s="29" t="s">
        <v>49</v>
      </c>
      <c r="B118" s="153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>
      <c r="A119" s="29" t="s">
        <v>50</v>
      </c>
      <c r="B119" s="153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>
      <c r="A120" s="29" t="s">
        <v>51</v>
      </c>
      <c r="B120" s="153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>
      <c r="A121" s="29" t="s">
        <v>52</v>
      </c>
      <c r="B121" s="153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>
      <c r="A122" s="29" t="s">
        <v>53</v>
      </c>
      <c r="B122" s="153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>
      <c r="A123" s="29" t="s">
        <v>53</v>
      </c>
      <c r="B123" s="29" t="s">
        <v>121</v>
      </c>
      <c r="C123" s="30">
        <f t="shared" si="1"/>
        <v>115.3</v>
      </c>
      <c r="D123" s="11" t="s">
        <v>81</v>
      </c>
      <c r="E123" s="11"/>
      <c r="F123" s="39"/>
      <c r="G123" s="39"/>
    </row>
    <row r="124" spans="1:7">
      <c r="A124" s="29"/>
      <c r="B124" s="29"/>
      <c r="C124" s="29"/>
      <c r="D124" s="11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>
      <c r="A125" s="33" t="s">
        <v>55</v>
      </c>
      <c r="B125" s="57">
        <v>25.7</v>
      </c>
      <c r="C125" s="29"/>
      <c r="D125" s="11"/>
      <c r="E125" s="195">
        <v>55.48599999999999</v>
      </c>
      <c r="F125" s="196">
        <v>54.281666666666652</v>
      </c>
      <c r="G125" s="197">
        <v>25.7</v>
      </c>
    </row>
    <row r="126" spans="1:7" ht="27.75" customHeight="1">
      <c r="A126" s="33" t="s">
        <v>56</v>
      </c>
      <c r="B126" s="57">
        <v>57.8</v>
      </c>
      <c r="C126" s="29"/>
      <c r="D126" s="11"/>
      <c r="E126" s="57"/>
      <c r="F126" s="167"/>
      <c r="G126" s="167"/>
    </row>
    <row r="127" spans="1:7" ht="37.5" customHeight="1">
      <c r="A127" s="35" t="s">
        <v>57</v>
      </c>
      <c r="B127" s="163">
        <v>23.12</v>
      </c>
      <c r="C127" s="29"/>
      <c r="D127" s="11"/>
      <c r="E127" s="195">
        <v>33.291599999999995</v>
      </c>
      <c r="F127" s="196">
        <v>32.568999999999988</v>
      </c>
      <c r="G127" s="196">
        <v>15.419999999999998</v>
      </c>
    </row>
    <row r="129" spans="1:7" ht="29.45" customHeight="1">
      <c r="A129" s="33" t="s">
        <v>56</v>
      </c>
      <c r="B129">
        <f>B126</f>
        <v>57.8</v>
      </c>
    </row>
    <row r="130" spans="1:7">
      <c r="A130" s="16" t="s">
        <v>64</v>
      </c>
      <c r="B130" s="17">
        <f>AVERAGE(B78:B117)</f>
        <v>55.48599999999999</v>
      </c>
      <c r="C130" s="17"/>
    </row>
    <row r="131" spans="1:7">
      <c r="A131" s="16" t="s">
        <v>65</v>
      </c>
      <c r="B131" s="18">
        <f>AVERAGE(B83:B112)</f>
        <v>54.281666666666652</v>
      </c>
      <c r="C131" s="18"/>
    </row>
    <row r="132" spans="1:7">
      <c r="A132" s="16" t="s">
        <v>66</v>
      </c>
      <c r="B132" s="18">
        <f>AVERAGE(B89:B107)</f>
        <v>54.088421052631567</v>
      </c>
      <c r="C132" s="18"/>
    </row>
    <row r="134" spans="1:7">
      <c r="A134" s="493" t="s">
        <v>0</v>
      </c>
      <c r="B134" s="493" t="s">
        <v>78</v>
      </c>
      <c r="C134" s="493"/>
      <c r="D134" s="493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48">
      <c r="A135" s="493"/>
      <c r="B135" s="11" t="s">
        <v>4</v>
      </c>
      <c r="C135" s="254"/>
      <c r="D135" s="11" t="s">
        <v>80</v>
      </c>
      <c r="E135" s="11" t="s">
        <v>5</v>
      </c>
      <c r="F135" s="39" t="s">
        <v>5</v>
      </c>
      <c r="G135" s="39"/>
    </row>
    <row r="136" spans="1:7">
      <c r="A136" s="493"/>
      <c r="B136" s="11" t="s">
        <v>9</v>
      </c>
      <c r="C136" s="254"/>
      <c r="D136" s="11" t="s">
        <v>7</v>
      </c>
      <c r="E136" s="11" t="s">
        <v>7</v>
      </c>
      <c r="F136" s="39" t="s">
        <v>7</v>
      </c>
      <c r="G136" s="39"/>
    </row>
    <row r="137" spans="1:7">
      <c r="A137" s="171">
        <v>1</v>
      </c>
      <c r="B137" s="172">
        <v>2</v>
      </c>
      <c r="C137" s="51"/>
      <c r="D137" s="172">
        <v>3</v>
      </c>
      <c r="E137" s="172">
        <v>4</v>
      </c>
      <c r="F137" s="173">
        <v>5</v>
      </c>
      <c r="G137" s="173"/>
    </row>
    <row r="138" spans="1:7">
      <c r="A138" s="27" t="s">
        <v>10</v>
      </c>
      <c r="B138" s="174">
        <v>0.01</v>
      </c>
      <c r="C138" s="255">
        <v>0</v>
      </c>
      <c r="D138" s="157">
        <v>0</v>
      </c>
      <c r="E138" s="14">
        <v>0</v>
      </c>
      <c r="F138" s="38">
        <v>0</v>
      </c>
      <c r="G138" s="38">
        <v>0</v>
      </c>
    </row>
    <row r="139" spans="1:7">
      <c r="A139" s="27" t="s">
        <v>58</v>
      </c>
      <c r="B139" s="174">
        <v>0.01</v>
      </c>
      <c r="C139" s="30">
        <f>B138</f>
        <v>0.01</v>
      </c>
      <c r="D139" s="157">
        <v>0</v>
      </c>
      <c r="E139" s="14">
        <v>0</v>
      </c>
      <c r="F139" s="38">
        <v>0</v>
      </c>
      <c r="G139" s="38">
        <v>0</v>
      </c>
    </row>
    <row r="140" spans="1:7">
      <c r="A140" s="27" t="s">
        <v>59</v>
      </c>
      <c r="B140" s="174">
        <v>0.01</v>
      </c>
      <c r="C140" s="30">
        <f t="shared" ref="C140:C188" si="2">B139</f>
        <v>0.01</v>
      </c>
      <c r="D140" s="157">
        <v>0</v>
      </c>
      <c r="E140" s="14">
        <v>0</v>
      </c>
      <c r="F140" s="38">
        <v>0</v>
      </c>
      <c r="G140" s="38">
        <v>0</v>
      </c>
    </row>
    <row r="141" spans="1:7">
      <c r="A141" s="27" t="s">
        <v>60</v>
      </c>
      <c r="B141" s="174">
        <v>0.01</v>
      </c>
      <c r="C141" s="30">
        <f t="shared" si="2"/>
        <v>0.01</v>
      </c>
      <c r="D141" s="157">
        <v>0</v>
      </c>
      <c r="E141" s="14">
        <v>0</v>
      </c>
      <c r="F141" s="38">
        <v>0</v>
      </c>
      <c r="G141" s="38">
        <v>0</v>
      </c>
    </row>
    <row r="142" spans="1:7">
      <c r="A142" s="27" t="s">
        <v>61</v>
      </c>
      <c r="B142" s="174">
        <v>0.01</v>
      </c>
      <c r="C142" s="30">
        <f t="shared" si="2"/>
        <v>0.01</v>
      </c>
      <c r="D142" s="157">
        <v>0</v>
      </c>
      <c r="E142" s="14">
        <v>0</v>
      </c>
      <c r="F142" s="38">
        <v>0</v>
      </c>
      <c r="G142" s="38">
        <v>0</v>
      </c>
    </row>
    <row r="143" spans="1:7">
      <c r="A143" s="27" t="s">
        <v>62</v>
      </c>
      <c r="B143" s="174">
        <v>0.02</v>
      </c>
      <c r="C143" s="30">
        <f t="shared" si="2"/>
        <v>0.01</v>
      </c>
      <c r="D143" s="157">
        <v>0</v>
      </c>
      <c r="E143" s="14">
        <v>0</v>
      </c>
      <c r="F143" s="38">
        <v>0</v>
      </c>
      <c r="G143" s="38">
        <v>0</v>
      </c>
    </row>
    <row r="144" spans="1:7">
      <c r="A144" s="27" t="s">
        <v>63</v>
      </c>
      <c r="B144" s="174">
        <v>0.02</v>
      </c>
      <c r="C144" s="30">
        <f t="shared" si="2"/>
        <v>0.02</v>
      </c>
      <c r="D144" s="157">
        <v>0</v>
      </c>
      <c r="E144" s="14">
        <v>0</v>
      </c>
      <c r="F144" s="38">
        <v>0</v>
      </c>
      <c r="G144" s="38">
        <v>0</v>
      </c>
    </row>
    <row r="145" spans="1:7">
      <c r="A145" s="29" t="s">
        <v>11</v>
      </c>
      <c r="B145" s="174">
        <v>0.02</v>
      </c>
      <c r="C145" s="30">
        <f t="shared" si="2"/>
        <v>0.02</v>
      </c>
      <c r="D145" s="157">
        <v>0</v>
      </c>
      <c r="E145" s="14">
        <v>0</v>
      </c>
      <c r="F145" s="38">
        <v>0</v>
      </c>
      <c r="G145" s="38">
        <v>0</v>
      </c>
    </row>
    <row r="146" spans="1:7">
      <c r="A146" s="29" t="s">
        <v>12</v>
      </c>
      <c r="B146" s="174">
        <v>0.03</v>
      </c>
      <c r="C146" s="30">
        <f t="shared" si="2"/>
        <v>0.02</v>
      </c>
      <c r="D146" s="157">
        <v>0</v>
      </c>
      <c r="E146" s="14">
        <v>0</v>
      </c>
      <c r="F146" s="38">
        <v>0</v>
      </c>
      <c r="G146" s="38">
        <v>0</v>
      </c>
    </row>
    <row r="147" spans="1:7">
      <c r="A147" s="29" t="s">
        <v>13</v>
      </c>
      <c r="B147" s="174">
        <v>0.04</v>
      </c>
      <c r="C147" s="30">
        <f t="shared" si="2"/>
        <v>0.03</v>
      </c>
      <c r="D147" s="157">
        <v>0</v>
      </c>
      <c r="E147" s="14">
        <v>0</v>
      </c>
      <c r="F147" s="38">
        <v>0</v>
      </c>
      <c r="G147" s="38">
        <v>0</v>
      </c>
    </row>
    <row r="148" spans="1:7">
      <c r="A148" s="29" t="s">
        <v>14</v>
      </c>
      <c r="B148" s="174">
        <v>0.06</v>
      </c>
      <c r="C148" s="30">
        <f t="shared" si="2"/>
        <v>0.04</v>
      </c>
      <c r="D148" s="157">
        <v>0</v>
      </c>
      <c r="E148" s="14">
        <v>0</v>
      </c>
      <c r="F148" s="38">
        <v>0</v>
      </c>
      <c r="G148" s="38">
        <v>0</v>
      </c>
    </row>
    <row r="149" spans="1:7">
      <c r="A149" s="29" t="s">
        <v>15</v>
      </c>
      <c r="B149" s="174">
        <v>7.0000000000000007E-2</v>
      </c>
      <c r="C149" s="30">
        <f t="shared" si="2"/>
        <v>0.06</v>
      </c>
      <c r="D149" s="157">
        <v>0</v>
      </c>
      <c r="E149" s="14">
        <v>0</v>
      </c>
      <c r="F149" s="38">
        <v>0</v>
      </c>
      <c r="G149" s="38">
        <v>0</v>
      </c>
    </row>
    <row r="150" spans="1:7">
      <c r="A150" s="29" t="s">
        <v>16</v>
      </c>
      <c r="B150" s="174">
        <v>0.08</v>
      </c>
      <c r="C150" s="30">
        <f t="shared" si="2"/>
        <v>7.0000000000000007E-2</v>
      </c>
      <c r="D150" s="157">
        <v>0</v>
      </c>
      <c r="E150" s="14">
        <v>0</v>
      </c>
      <c r="F150" s="38">
        <v>0</v>
      </c>
      <c r="G150" s="38">
        <v>0</v>
      </c>
    </row>
    <row r="151" spans="1:7">
      <c r="A151" s="29" t="s">
        <v>17</v>
      </c>
      <c r="B151" s="174">
        <v>0.11</v>
      </c>
      <c r="C151" s="30">
        <f t="shared" si="2"/>
        <v>0.08</v>
      </c>
      <c r="D151" s="157">
        <v>0</v>
      </c>
      <c r="E151" s="14">
        <v>0</v>
      </c>
      <c r="F151" s="38">
        <v>0</v>
      </c>
      <c r="G151" s="38">
        <v>0</v>
      </c>
    </row>
    <row r="152" spans="1:7">
      <c r="A152" s="29" t="s">
        <v>18</v>
      </c>
      <c r="B152" s="174">
        <v>0.12</v>
      </c>
      <c r="C152" s="30">
        <f t="shared" si="2"/>
        <v>0.11</v>
      </c>
      <c r="D152" s="157">
        <v>0</v>
      </c>
      <c r="E152" s="14">
        <v>0</v>
      </c>
      <c r="F152" s="38">
        <v>0</v>
      </c>
      <c r="G152" s="38">
        <v>0</v>
      </c>
    </row>
    <row r="153" spans="1:7">
      <c r="A153" s="29" t="s">
        <v>19</v>
      </c>
      <c r="B153" s="174">
        <v>0.15</v>
      </c>
      <c r="C153" s="30">
        <f t="shared" si="2"/>
        <v>0.12</v>
      </c>
      <c r="D153" s="157">
        <v>0</v>
      </c>
      <c r="E153" s="14">
        <v>0</v>
      </c>
      <c r="F153" s="38">
        <v>0</v>
      </c>
      <c r="G153" s="38">
        <v>0</v>
      </c>
    </row>
    <row r="154" spans="1:7">
      <c r="A154" s="29" t="s">
        <v>20</v>
      </c>
      <c r="B154" s="174">
        <v>0.19</v>
      </c>
      <c r="C154" s="30">
        <f t="shared" si="2"/>
        <v>0.15</v>
      </c>
      <c r="D154" s="157">
        <v>0</v>
      </c>
      <c r="E154" s="14">
        <v>0</v>
      </c>
      <c r="F154" s="38">
        <v>0</v>
      </c>
      <c r="G154" s="38">
        <v>0</v>
      </c>
    </row>
    <row r="155" spans="1:7">
      <c r="A155" s="29" t="s">
        <v>21</v>
      </c>
      <c r="B155" s="174">
        <v>0.19</v>
      </c>
      <c r="C155" s="30">
        <f t="shared" si="2"/>
        <v>0.19</v>
      </c>
      <c r="D155" s="157">
        <v>0</v>
      </c>
      <c r="E155" s="14">
        <v>0</v>
      </c>
      <c r="F155" s="38">
        <v>0</v>
      </c>
      <c r="G155" s="38">
        <v>0</v>
      </c>
    </row>
    <row r="156" spans="1:7">
      <c r="A156" s="29" t="s">
        <v>22</v>
      </c>
      <c r="B156" s="174">
        <v>0.23</v>
      </c>
      <c r="C156" s="30">
        <f t="shared" si="2"/>
        <v>0.19</v>
      </c>
      <c r="D156" s="157">
        <v>0</v>
      </c>
      <c r="E156" s="14">
        <v>0</v>
      </c>
      <c r="F156" s="38">
        <v>0</v>
      </c>
      <c r="G156" s="38">
        <v>0</v>
      </c>
    </row>
    <row r="157" spans="1:7">
      <c r="A157" s="29" t="s">
        <v>23</v>
      </c>
      <c r="B157" s="174">
        <v>0.27</v>
      </c>
      <c r="C157" s="30">
        <f t="shared" si="2"/>
        <v>0.23</v>
      </c>
      <c r="D157" s="157">
        <v>0</v>
      </c>
      <c r="E157" s="14">
        <v>0</v>
      </c>
      <c r="F157" s="38">
        <v>0</v>
      </c>
      <c r="G157" s="38">
        <v>0</v>
      </c>
    </row>
    <row r="158" spans="1:7">
      <c r="A158" s="29" t="s">
        <v>24</v>
      </c>
      <c r="B158" s="174">
        <v>0.28999999999999998</v>
      </c>
      <c r="C158" s="30">
        <f t="shared" si="2"/>
        <v>0.27</v>
      </c>
      <c r="D158" s="157">
        <v>0</v>
      </c>
      <c r="E158" s="14">
        <v>0</v>
      </c>
      <c r="F158" s="38">
        <v>0</v>
      </c>
      <c r="G158" s="38">
        <v>0</v>
      </c>
    </row>
    <row r="159" spans="1:7">
      <c r="A159" s="29" t="s">
        <v>25</v>
      </c>
      <c r="B159" s="174">
        <v>0.37</v>
      </c>
      <c r="C159" s="30">
        <f t="shared" si="2"/>
        <v>0.28999999999999998</v>
      </c>
      <c r="D159" s="157">
        <v>0</v>
      </c>
      <c r="E159" s="14">
        <v>0</v>
      </c>
      <c r="F159" s="38">
        <v>0</v>
      </c>
      <c r="G159" s="38">
        <v>0</v>
      </c>
    </row>
    <row r="160" spans="1:7">
      <c r="A160" s="29" t="s">
        <v>26</v>
      </c>
      <c r="B160" s="174">
        <v>0.42</v>
      </c>
      <c r="C160" s="30">
        <f t="shared" si="2"/>
        <v>0.37</v>
      </c>
      <c r="D160" s="157">
        <v>0</v>
      </c>
      <c r="E160" s="14">
        <v>0</v>
      </c>
      <c r="F160" s="38">
        <v>0</v>
      </c>
      <c r="G160" s="38">
        <v>0</v>
      </c>
    </row>
    <row r="161" spans="1:7">
      <c r="A161" s="29" t="s">
        <v>27</v>
      </c>
      <c r="B161" s="174">
        <v>0.44</v>
      </c>
      <c r="C161" s="30">
        <f t="shared" si="2"/>
        <v>0.42</v>
      </c>
      <c r="D161" s="157">
        <v>0</v>
      </c>
      <c r="E161" s="14">
        <v>0</v>
      </c>
      <c r="F161" s="38">
        <v>0</v>
      </c>
      <c r="G161" s="38">
        <v>0</v>
      </c>
    </row>
    <row r="162" spans="1:7">
      <c r="A162" s="29" t="s">
        <v>28</v>
      </c>
      <c r="B162" s="174">
        <v>0.48</v>
      </c>
      <c r="C162" s="30">
        <f t="shared" si="2"/>
        <v>0.44</v>
      </c>
      <c r="D162" s="157">
        <v>0</v>
      </c>
      <c r="E162" s="14">
        <v>0</v>
      </c>
      <c r="F162" s="38">
        <v>5.3333333333333366E-3</v>
      </c>
      <c r="G162" s="38">
        <v>0</v>
      </c>
    </row>
    <row r="163" spans="1:7">
      <c r="A163" s="29" t="s">
        <v>29</v>
      </c>
      <c r="B163" s="174">
        <v>0.51</v>
      </c>
      <c r="C163" s="30">
        <f t="shared" si="2"/>
        <v>0.48</v>
      </c>
      <c r="D163" s="157">
        <v>0</v>
      </c>
      <c r="E163" s="14">
        <v>0</v>
      </c>
      <c r="F163" s="38">
        <v>1.0901960784313734E-2</v>
      </c>
      <c r="G163" s="38">
        <v>0</v>
      </c>
    </row>
    <row r="164" spans="1:7">
      <c r="A164" s="29" t="s">
        <v>30</v>
      </c>
      <c r="B164" s="174">
        <v>0.54</v>
      </c>
      <c r="C164" s="30">
        <f t="shared" si="2"/>
        <v>0.51</v>
      </c>
      <c r="D164" s="157">
        <v>0</v>
      </c>
      <c r="E164" s="14">
        <v>0</v>
      </c>
      <c r="F164" s="38">
        <v>1.5851851851851863E-2</v>
      </c>
      <c r="G164" s="38">
        <v>0</v>
      </c>
    </row>
    <row r="165" spans="1:7">
      <c r="A165" s="29" t="s">
        <v>31</v>
      </c>
      <c r="B165" s="174">
        <v>0.62</v>
      </c>
      <c r="C165" s="30">
        <f t="shared" si="2"/>
        <v>0.54</v>
      </c>
      <c r="D165" s="157">
        <v>0</v>
      </c>
      <c r="E165" s="14">
        <v>0</v>
      </c>
      <c r="F165" s="38">
        <v>2.670967741935484E-2</v>
      </c>
      <c r="G165" s="38">
        <v>0</v>
      </c>
    </row>
    <row r="166" spans="1:7">
      <c r="A166" s="29" t="s">
        <v>32</v>
      </c>
      <c r="B166" s="174">
        <v>0.71</v>
      </c>
      <c r="C166" s="30">
        <f t="shared" si="2"/>
        <v>0.62</v>
      </c>
      <c r="D166" s="157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>
      <c r="A167" s="29" t="s">
        <v>33</v>
      </c>
      <c r="B167" s="174">
        <v>0.76</v>
      </c>
      <c r="C167" s="30">
        <f t="shared" si="2"/>
        <v>0.71</v>
      </c>
      <c r="D167" s="157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>
      <c r="A168" s="29" t="s">
        <v>34</v>
      </c>
      <c r="B168" s="174">
        <v>0.8</v>
      </c>
      <c r="C168" s="30">
        <f t="shared" si="2"/>
        <v>0.76</v>
      </c>
      <c r="D168" s="157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>
      <c r="A169" s="29" t="s">
        <v>35</v>
      </c>
      <c r="B169" s="174">
        <v>0.89</v>
      </c>
      <c r="C169" s="30">
        <f t="shared" si="2"/>
        <v>0.8</v>
      </c>
      <c r="D169" s="157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>
      <c r="A170" s="29" t="s">
        <v>36</v>
      </c>
      <c r="B170" s="174">
        <v>1.1200000000000001</v>
      </c>
      <c r="C170" s="30">
        <f t="shared" si="2"/>
        <v>0.89</v>
      </c>
      <c r="D170" s="157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>
      <c r="A171" s="29" t="s">
        <v>37</v>
      </c>
      <c r="B171" s="174">
        <v>1.33</v>
      </c>
      <c r="C171" s="30">
        <f t="shared" si="2"/>
        <v>1.1200000000000001</v>
      </c>
      <c r="D171" s="157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>
      <c r="A172" s="29" t="s">
        <v>38</v>
      </c>
      <c r="B172" s="174">
        <v>1.48</v>
      </c>
      <c r="C172" s="30">
        <f t="shared" si="2"/>
        <v>1.33</v>
      </c>
      <c r="D172" s="157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>
      <c r="A173" s="29" t="s">
        <v>39</v>
      </c>
      <c r="B173" s="174">
        <v>1.58</v>
      </c>
      <c r="C173" s="30">
        <f t="shared" si="2"/>
        <v>1.48</v>
      </c>
      <c r="D173" s="157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>
      <c r="A174" s="29" t="s">
        <v>40</v>
      </c>
      <c r="B174" s="174">
        <v>1.79</v>
      </c>
      <c r="C174" s="30">
        <f t="shared" si="2"/>
        <v>1.58</v>
      </c>
      <c r="D174" s="157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>
      <c r="A175" s="29" t="s">
        <v>41</v>
      </c>
      <c r="B175" s="174">
        <v>2.12</v>
      </c>
      <c r="C175" s="30">
        <f t="shared" si="2"/>
        <v>1.79</v>
      </c>
      <c r="D175" s="157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>
      <c r="A176" s="29" t="s">
        <v>42</v>
      </c>
      <c r="B176" s="174">
        <v>2.36</v>
      </c>
      <c r="C176" s="30">
        <f t="shared" si="2"/>
        <v>2.12</v>
      </c>
      <c r="D176" s="157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>
      <c r="A177" s="29" t="s">
        <v>43</v>
      </c>
      <c r="B177" s="174">
        <v>2.64</v>
      </c>
      <c r="C177" s="30">
        <f t="shared" si="2"/>
        <v>2.36</v>
      </c>
      <c r="D177" s="157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>
      <c r="A178" s="29" t="s">
        <v>44</v>
      </c>
      <c r="B178" s="174">
        <v>2.93</v>
      </c>
      <c r="C178" s="30">
        <f t="shared" si="2"/>
        <v>2.64</v>
      </c>
      <c r="D178" s="157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>
      <c r="A179" s="29" t="s">
        <v>45</v>
      </c>
      <c r="B179" s="174">
        <v>3.34</v>
      </c>
      <c r="C179" s="30">
        <f t="shared" si="2"/>
        <v>2.93</v>
      </c>
      <c r="D179" s="157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>
      <c r="A180" s="29" t="s">
        <v>46</v>
      </c>
      <c r="B180" s="174">
        <v>3.75</v>
      </c>
      <c r="C180" s="30">
        <f t="shared" si="2"/>
        <v>3.34</v>
      </c>
      <c r="D180" s="157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>
      <c r="A181" s="29" t="s">
        <v>47</v>
      </c>
      <c r="B181" s="174">
        <v>3.99</v>
      </c>
      <c r="C181" s="30">
        <f t="shared" si="2"/>
        <v>3.75</v>
      </c>
      <c r="D181" s="157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>
      <c r="A182" s="29" t="s">
        <v>48</v>
      </c>
      <c r="B182" s="174">
        <v>4.7</v>
      </c>
      <c r="C182" s="30">
        <f t="shared" si="2"/>
        <v>3.99</v>
      </c>
      <c r="D182" s="157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>
      <c r="A183" s="29" t="s">
        <v>49</v>
      </c>
      <c r="B183" s="174">
        <v>5</v>
      </c>
      <c r="C183" s="30">
        <f t="shared" si="2"/>
        <v>4.7</v>
      </c>
      <c r="D183" s="157">
        <v>0.87531999999999999</v>
      </c>
      <c r="E183" s="14">
        <v>0.32519200000000004</v>
      </c>
      <c r="F183" s="38">
        <v>0.345472</v>
      </c>
      <c r="G183" s="38">
        <v>0</v>
      </c>
    </row>
    <row r="184" spans="1:7">
      <c r="A184" s="29" t="s">
        <v>50</v>
      </c>
      <c r="B184" s="174">
        <v>5.64</v>
      </c>
      <c r="C184" s="30">
        <f t="shared" si="2"/>
        <v>5</v>
      </c>
      <c r="D184" s="157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>
      <c r="A185" s="29" t="s">
        <v>51</v>
      </c>
      <c r="B185" s="174">
        <v>6.61</v>
      </c>
      <c r="C185" s="30">
        <f t="shared" si="2"/>
        <v>5.64</v>
      </c>
      <c r="D185" s="157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>
      <c r="A186" s="29" t="s">
        <v>52</v>
      </c>
      <c r="B186" s="174">
        <v>7.26</v>
      </c>
      <c r="C186" s="30">
        <f t="shared" si="2"/>
        <v>6.61</v>
      </c>
      <c r="D186" s="157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>
      <c r="A187" s="29" t="s">
        <v>53</v>
      </c>
      <c r="B187" s="174">
        <v>8.4</v>
      </c>
      <c r="C187" s="30">
        <f>B186</f>
        <v>7.26</v>
      </c>
      <c r="D187" s="157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>
      <c r="A188" s="29" t="s">
        <v>53</v>
      </c>
      <c r="B188" s="29" t="s">
        <v>122</v>
      </c>
      <c r="C188" s="30">
        <f t="shared" si="2"/>
        <v>8.4</v>
      </c>
      <c r="D188" s="175"/>
      <c r="E188" s="11"/>
      <c r="F188" s="39"/>
      <c r="G188" s="39"/>
    </row>
    <row r="189" spans="1:7" ht="15.75" thickBot="1">
      <c r="A189" s="176"/>
      <c r="B189" s="29"/>
      <c r="C189" s="4"/>
      <c r="D189" s="58"/>
      <c r="E189" s="32">
        <v>9.3709800216345909E-2</v>
      </c>
      <c r="F189" s="40">
        <v>0.11192329479572524</v>
      </c>
      <c r="G189" s="40">
        <v>2.0000000000000017E-4</v>
      </c>
    </row>
    <row r="190" spans="1:7" ht="24.95" customHeight="1" thickBot="1">
      <c r="A190" s="33" t="s">
        <v>55</v>
      </c>
      <c r="B190" s="198">
        <v>8.9</v>
      </c>
      <c r="C190" s="4"/>
      <c r="D190" s="58"/>
      <c r="E190" s="169">
        <v>1.0390000000000001</v>
      </c>
      <c r="F190" s="164">
        <v>0.7573333333333333</v>
      </c>
      <c r="G190" s="170">
        <v>8.9</v>
      </c>
    </row>
    <row r="191" spans="1:7" ht="24.95" customHeight="1" thickBot="1">
      <c r="A191" s="33" t="s">
        <v>56</v>
      </c>
      <c r="B191" s="57">
        <v>1.55</v>
      </c>
      <c r="C191" s="4"/>
      <c r="D191" s="11"/>
      <c r="E191" s="57"/>
      <c r="F191" s="167"/>
      <c r="G191" s="167"/>
    </row>
    <row r="192" spans="1:7" ht="37.5" customHeight="1" thickBot="1">
      <c r="A192" s="35" t="s">
        <v>57</v>
      </c>
      <c r="B192" s="57">
        <v>0.93</v>
      </c>
      <c r="C192" s="4"/>
      <c r="D192" s="11"/>
      <c r="E192" s="57">
        <v>0.62340000000000007</v>
      </c>
      <c r="F192" s="167">
        <v>0.45439999999999997</v>
      </c>
      <c r="G192" s="167">
        <v>5.34</v>
      </c>
    </row>
    <row r="195" spans="1:7">
      <c r="A195" s="16" t="s">
        <v>64</v>
      </c>
      <c r="B195" s="17">
        <f>AVERAGE(B143:B182)</f>
        <v>1.0390000000000001</v>
      </c>
      <c r="C195" s="17"/>
    </row>
    <row r="196" spans="1:7">
      <c r="A196" s="16" t="s">
        <v>65</v>
      </c>
      <c r="B196" s="18">
        <f>AVERAGE(B148:B177)</f>
        <v>0.7573333333333333</v>
      </c>
      <c r="C196" s="18"/>
    </row>
    <row r="197" spans="1:7">
      <c r="A197" s="16" t="s">
        <v>66</v>
      </c>
      <c r="B197" s="18">
        <f>AVERAGE(B154:B172)</f>
        <v>0.6126315789473683</v>
      </c>
      <c r="C197" s="18"/>
    </row>
    <row r="200" spans="1:7" ht="15" customHeight="1">
      <c r="A200" s="516" t="s">
        <v>0</v>
      </c>
      <c r="B200" s="493" t="s">
        <v>3</v>
      </c>
      <c r="C200" s="493"/>
      <c r="D200" s="493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5.95" customHeight="1">
      <c r="A201" s="517"/>
      <c r="B201" s="57" t="s">
        <v>4</v>
      </c>
      <c r="C201" s="11"/>
      <c r="D201" s="57" t="s">
        <v>80</v>
      </c>
      <c r="E201" s="11" t="s">
        <v>5</v>
      </c>
      <c r="F201" s="39" t="s">
        <v>5</v>
      </c>
      <c r="G201" s="39"/>
    </row>
    <row r="202" spans="1:7">
      <c r="A202" s="518"/>
      <c r="B202" s="11" t="s">
        <v>9</v>
      </c>
      <c r="C202" s="11"/>
      <c r="D202" s="11" t="s">
        <v>7</v>
      </c>
      <c r="E202" s="177" t="s">
        <v>65</v>
      </c>
      <c r="F202" s="178"/>
      <c r="G202" s="179"/>
    </row>
    <row r="203" spans="1:7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>
      <c r="A204" s="27" t="s">
        <v>10</v>
      </c>
      <c r="B204" s="180">
        <v>0.01</v>
      </c>
      <c r="C204" s="163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>
      <c r="A205" s="27" t="s">
        <v>58</v>
      </c>
      <c r="B205" s="180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>
      <c r="A206" s="27" t="s">
        <v>59</v>
      </c>
      <c r="B206" s="180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>
      <c r="A207" s="27" t="s">
        <v>60</v>
      </c>
      <c r="B207" s="180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>
      <c r="A208" s="27" t="s">
        <v>61</v>
      </c>
      <c r="B208" s="180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>
      <c r="A209" s="27" t="s">
        <v>62</v>
      </c>
      <c r="B209" s="180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>
      <c r="A210" s="27" t="s">
        <v>63</v>
      </c>
      <c r="B210" s="180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>
      <c r="A211" s="29" t="s">
        <v>11</v>
      </c>
      <c r="B211" s="180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>
      <c r="A212" s="29" t="s">
        <v>12</v>
      </c>
      <c r="B212" s="180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>
      <c r="A213" s="29" t="s">
        <v>13</v>
      </c>
      <c r="B213" s="180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>
      <c r="A214" s="29" t="s">
        <v>14</v>
      </c>
      <c r="B214" s="180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>
      <c r="A215" s="29" t="s">
        <v>15</v>
      </c>
      <c r="B215" s="180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>
      <c r="A216" s="29" t="s">
        <v>16</v>
      </c>
      <c r="B216" s="180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>
      <c r="A217" s="29" t="s">
        <v>17</v>
      </c>
      <c r="B217" s="180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>
      <c r="A218" s="29" t="s">
        <v>18</v>
      </c>
      <c r="B218" s="180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>
      <c r="A219" s="29" t="s">
        <v>19</v>
      </c>
      <c r="B219" s="180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>
      <c r="A220" s="29" t="s">
        <v>20</v>
      </c>
      <c r="B220" s="180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>
      <c r="A221" s="29" t="s">
        <v>21</v>
      </c>
      <c r="B221" s="180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>
      <c r="A222" s="29" t="s">
        <v>22</v>
      </c>
      <c r="B222" s="180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>
      <c r="A223" s="29" t="s">
        <v>23</v>
      </c>
      <c r="B223" s="180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>
      <c r="A224" s="29" t="s">
        <v>24</v>
      </c>
      <c r="B224" s="180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>
      <c r="A225" s="29" t="s">
        <v>25</v>
      </c>
      <c r="B225" s="180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>
      <c r="A226" s="29" t="s">
        <v>26</v>
      </c>
      <c r="B226" s="180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>
      <c r="A227" s="29" t="s">
        <v>27</v>
      </c>
      <c r="B227" s="180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>
      <c r="A228" s="29" t="s">
        <v>28</v>
      </c>
      <c r="B228" s="180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>
      <c r="A229" s="29" t="s">
        <v>29</v>
      </c>
      <c r="B229" s="180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>
      <c r="A230" s="29" t="s">
        <v>30</v>
      </c>
      <c r="B230" s="180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>
      <c r="A231" s="29" t="s">
        <v>31</v>
      </c>
      <c r="B231" s="180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>
      <c r="A232" s="29" t="s">
        <v>32</v>
      </c>
      <c r="B232" s="180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>
      <c r="A233" s="29" t="s">
        <v>33</v>
      </c>
      <c r="B233" s="180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>
      <c r="A234" s="29" t="s">
        <v>34</v>
      </c>
      <c r="B234" s="180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>
      <c r="A235" s="29" t="s">
        <v>35</v>
      </c>
      <c r="B235" s="180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>
      <c r="A236" s="29" t="s">
        <v>36</v>
      </c>
      <c r="B236" s="180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>
      <c r="A237" s="29" t="s">
        <v>37</v>
      </c>
      <c r="B237" s="180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>
      <c r="A238" s="29" t="s">
        <v>38</v>
      </c>
      <c r="B238" s="180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>
      <c r="A239" s="29" t="s">
        <v>39</v>
      </c>
      <c r="B239" s="180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>
      <c r="A240" s="29" t="s">
        <v>40</v>
      </c>
      <c r="B240" s="180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>
      <c r="A241" s="29" t="s">
        <v>41</v>
      </c>
      <c r="B241" s="180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>
      <c r="A242" s="29" t="s">
        <v>42</v>
      </c>
      <c r="B242" s="180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>
      <c r="A243" s="29" t="s">
        <v>43</v>
      </c>
      <c r="B243" s="180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>
      <c r="A244" s="29" t="s">
        <v>44</v>
      </c>
      <c r="B244" s="180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>
      <c r="A245" s="29" t="s">
        <v>45</v>
      </c>
      <c r="B245" s="19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>
      <c r="A246" s="29" t="s">
        <v>46</v>
      </c>
      <c r="B246" s="180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>
      <c r="A247" s="29" t="s">
        <v>47</v>
      </c>
      <c r="B247" s="180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>
      <c r="A248" s="29" t="s">
        <v>48</v>
      </c>
      <c r="B248" s="180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>
      <c r="A249" s="29" t="s">
        <v>49</v>
      </c>
      <c r="B249" s="180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>
      <c r="A250" s="29" t="s">
        <v>50</v>
      </c>
      <c r="B250" s="180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>
      <c r="A251" s="29" t="s">
        <v>51</v>
      </c>
      <c r="B251" s="180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>
      <c r="A252" s="29" t="s">
        <v>52</v>
      </c>
      <c r="B252" s="180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>
      <c r="A253" s="29" t="s">
        <v>53</v>
      </c>
      <c r="B253" s="181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>
      <c r="A254" s="29" t="s">
        <v>53</v>
      </c>
      <c r="B254" s="29" t="s">
        <v>123</v>
      </c>
      <c r="C254" s="30">
        <f t="shared" si="3"/>
        <v>11.63</v>
      </c>
      <c r="D254" s="58"/>
      <c r="E254" s="11"/>
      <c r="F254" s="39"/>
      <c r="G254" s="39"/>
    </row>
    <row r="255" spans="1:7">
      <c r="A255" s="29"/>
      <c r="B255" s="29"/>
      <c r="C255" s="29"/>
      <c r="D255" s="58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>
      <c r="A256" s="33" t="s">
        <v>55</v>
      </c>
      <c r="B256" s="198">
        <v>12.6</v>
      </c>
      <c r="C256" s="29"/>
      <c r="D256" s="58"/>
      <c r="E256" s="34">
        <v>1.659</v>
      </c>
      <c r="F256" s="41">
        <v>1.3906666666666667</v>
      </c>
      <c r="G256" s="42">
        <v>12.6</v>
      </c>
    </row>
    <row r="257" spans="1:7" ht="26.45" customHeight="1">
      <c r="A257" s="33" t="s">
        <v>56</v>
      </c>
      <c r="B257" s="57">
        <v>2.09</v>
      </c>
      <c r="C257" s="29"/>
      <c r="D257" s="11"/>
      <c r="E257" s="11"/>
      <c r="F257" s="39"/>
      <c r="G257" s="39"/>
    </row>
    <row r="258" spans="1:7" ht="36.950000000000003" customHeight="1">
      <c r="A258" s="35" t="s">
        <v>57</v>
      </c>
      <c r="B258" s="57">
        <v>1.26</v>
      </c>
      <c r="C258" s="29"/>
      <c r="D258" s="11"/>
      <c r="E258" s="11">
        <v>0.99539999999999995</v>
      </c>
      <c r="F258" s="39">
        <v>0.83440000000000003</v>
      </c>
      <c r="G258" s="39">
        <v>7.56</v>
      </c>
    </row>
    <row r="261" spans="1:7">
      <c r="A261" s="16" t="s">
        <v>64</v>
      </c>
      <c r="B261" s="17">
        <f>AVERAGE(B209:B248)</f>
        <v>1.659</v>
      </c>
      <c r="C261" s="17"/>
    </row>
    <row r="262" spans="1:7">
      <c r="A262" s="16" t="s">
        <v>65</v>
      </c>
      <c r="B262" s="18">
        <f>AVERAGE(B214:B243)</f>
        <v>1.3906666666666667</v>
      </c>
      <c r="C262" s="18"/>
    </row>
    <row r="263" spans="1:7">
      <c r="A263" s="16" t="s">
        <v>66</v>
      </c>
      <c r="B263" s="18">
        <f>AVERAGE(B220:B238)</f>
        <v>1.2768421052631578</v>
      </c>
      <c r="C263" s="18"/>
    </row>
    <row r="267" spans="1:7" ht="15.75" thickBot="1">
      <c r="C267" s="65"/>
    </row>
    <row r="270" spans="1:7">
      <c r="C270">
        <v>0</v>
      </c>
    </row>
    <row r="271" spans="1:7">
      <c r="C271" s="30">
        <f>B270</f>
        <v>0</v>
      </c>
    </row>
    <row r="272" spans="1:7">
      <c r="C272" s="30">
        <f t="shared" ref="C272:C320" si="4">B271</f>
        <v>0</v>
      </c>
    </row>
    <row r="273" spans="3:3">
      <c r="C273" s="30">
        <f t="shared" si="4"/>
        <v>0</v>
      </c>
    </row>
    <row r="274" spans="3:3">
      <c r="C274" s="30">
        <f t="shared" si="4"/>
        <v>0</v>
      </c>
    </row>
    <row r="275" spans="3:3">
      <c r="C275" s="30">
        <f t="shared" si="4"/>
        <v>0</v>
      </c>
    </row>
    <row r="276" spans="3:3">
      <c r="C276" s="30">
        <f t="shared" si="4"/>
        <v>0</v>
      </c>
    </row>
    <row r="277" spans="3:3">
      <c r="C277" s="30">
        <f t="shared" si="4"/>
        <v>0</v>
      </c>
    </row>
    <row r="278" spans="3:3">
      <c r="C278" s="30">
        <f t="shared" si="4"/>
        <v>0</v>
      </c>
    </row>
    <row r="279" spans="3:3">
      <c r="C279" s="30">
        <f t="shared" si="4"/>
        <v>0</v>
      </c>
    </row>
    <row r="280" spans="3:3">
      <c r="C280" s="30">
        <f t="shared" si="4"/>
        <v>0</v>
      </c>
    </row>
    <row r="281" spans="3:3">
      <c r="C281" s="30">
        <f t="shared" si="4"/>
        <v>0</v>
      </c>
    </row>
    <row r="282" spans="3:3">
      <c r="C282" s="30">
        <f t="shared" si="4"/>
        <v>0</v>
      </c>
    </row>
    <row r="283" spans="3:3">
      <c r="C283" s="30">
        <f t="shared" si="4"/>
        <v>0</v>
      </c>
    </row>
    <row r="284" spans="3:3">
      <c r="C284" s="30">
        <f t="shared" si="4"/>
        <v>0</v>
      </c>
    </row>
    <row r="285" spans="3:3">
      <c r="C285" s="30">
        <f t="shared" si="4"/>
        <v>0</v>
      </c>
    </row>
    <row r="286" spans="3:3">
      <c r="C286" s="30">
        <f t="shared" si="4"/>
        <v>0</v>
      </c>
    </row>
    <row r="287" spans="3:3">
      <c r="C287" s="30">
        <f t="shared" si="4"/>
        <v>0</v>
      </c>
    </row>
    <row r="288" spans="3:3">
      <c r="C288" s="30">
        <f t="shared" si="4"/>
        <v>0</v>
      </c>
    </row>
    <row r="289" spans="3:3">
      <c r="C289" s="30">
        <f t="shared" si="4"/>
        <v>0</v>
      </c>
    </row>
    <row r="290" spans="3:3">
      <c r="C290" s="30">
        <f t="shared" si="4"/>
        <v>0</v>
      </c>
    </row>
    <row r="291" spans="3:3">
      <c r="C291" s="30">
        <f t="shared" si="4"/>
        <v>0</v>
      </c>
    </row>
    <row r="292" spans="3:3">
      <c r="C292" s="30">
        <f t="shared" si="4"/>
        <v>0</v>
      </c>
    </row>
    <row r="293" spans="3:3">
      <c r="C293" s="30">
        <f t="shared" si="4"/>
        <v>0</v>
      </c>
    </row>
    <row r="294" spans="3:3">
      <c r="C294" s="30">
        <f t="shared" si="4"/>
        <v>0</v>
      </c>
    </row>
    <row r="295" spans="3:3">
      <c r="C295" s="30">
        <f t="shared" si="4"/>
        <v>0</v>
      </c>
    </row>
    <row r="296" spans="3:3">
      <c r="C296" s="30">
        <f t="shared" si="4"/>
        <v>0</v>
      </c>
    </row>
    <row r="297" spans="3:3">
      <c r="C297" s="30">
        <f t="shared" si="4"/>
        <v>0</v>
      </c>
    </row>
    <row r="298" spans="3:3">
      <c r="C298" s="30">
        <f t="shared" si="4"/>
        <v>0</v>
      </c>
    </row>
    <row r="299" spans="3:3">
      <c r="C299" s="30">
        <f t="shared" si="4"/>
        <v>0</v>
      </c>
    </row>
    <row r="300" spans="3:3">
      <c r="C300" s="30">
        <f t="shared" si="4"/>
        <v>0</v>
      </c>
    </row>
    <row r="301" spans="3:3">
      <c r="C301" s="30">
        <f t="shared" si="4"/>
        <v>0</v>
      </c>
    </row>
    <row r="302" spans="3:3">
      <c r="C302" s="30">
        <f t="shared" si="4"/>
        <v>0</v>
      </c>
    </row>
    <row r="303" spans="3:3">
      <c r="C303" s="30">
        <f t="shared" si="4"/>
        <v>0</v>
      </c>
    </row>
    <row r="304" spans="3:3">
      <c r="C304" s="30">
        <f t="shared" si="4"/>
        <v>0</v>
      </c>
    </row>
    <row r="305" spans="3:3">
      <c r="C305" s="30">
        <f t="shared" si="4"/>
        <v>0</v>
      </c>
    </row>
    <row r="306" spans="3:3">
      <c r="C306" s="30">
        <f t="shared" si="4"/>
        <v>0</v>
      </c>
    </row>
    <row r="307" spans="3:3">
      <c r="C307" s="30">
        <f t="shared" si="4"/>
        <v>0</v>
      </c>
    </row>
    <row r="308" spans="3:3">
      <c r="C308" s="30">
        <f t="shared" si="4"/>
        <v>0</v>
      </c>
    </row>
    <row r="309" spans="3:3">
      <c r="C309" s="30">
        <f t="shared" si="4"/>
        <v>0</v>
      </c>
    </row>
    <row r="310" spans="3:3">
      <c r="C310" s="30">
        <f t="shared" si="4"/>
        <v>0</v>
      </c>
    </row>
    <row r="311" spans="3:3">
      <c r="C311" s="30">
        <f t="shared" si="4"/>
        <v>0</v>
      </c>
    </row>
    <row r="312" spans="3:3">
      <c r="C312" s="30">
        <f t="shared" si="4"/>
        <v>0</v>
      </c>
    </row>
    <row r="313" spans="3:3">
      <c r="C313" s="30">
        <f t="shared" si="4"/>
        <v>0</v>
      </c>
    </row>
    <row r="314" spans="3:3">
      <c r="C314" s="30">
        <f t="shared" si="4"/>
        <v>0</v>
      </c>
    </row>
    <row r="315" spans="3:3">
      <c r="C315" s="30">
        <f t="shared" si="4"/>
        <v>0</v>
      </c>
    </row>
    <row r="316" spans="3:3">
      <c r="C316" s="30">
        <f t="shared" si="4"/>
        <v>0</v>
      </c>
    </row>
    <row r="317" spans="3:3">
      <c r="C317" s="30">
        <f t="shared" si="4"/>
        <v>0</v>
      </c>
    </row>
    <row r="318" spans="3:3">
      <c r="C318" s="30">
        <f t="shared" si="4"/>
        <v>0</v>
      </c>
    </row>
    <row r="319" spans="3:3">
      <c r="C319" s="30">
        <f>B318</f>
        <v>0</v>
      </c>
    </row>
    <row r="320" spans="3:3">
      <c r="C320" s="30">
        <f t="shared" si="4"/>
        <v>0</v>
      </c>
    </row>
    <row r="336" spans="3:3" ht="15.75" thickBot="1">
      <c r="C336" s="117"/>
    </row>
    <row r="337" spans="3:3">
      <c r="C337">
        <v>0</v>
      </c>
    </row>
    <row r="338" spans="3:3">
      <c r="C338" s="30">
        <f>B337</f>
        <v>0</v>
      </c>
    </row>
    <row r="339" spans="3:3">
      <c r="C339" s="30">
        <f t="shared" ref="C339:C387" si="5">B338</f>
        <v>0</v>
      </c>
    </row>
    <row r="340" spans="3:3">
      <c r="C340" s="30">
        <f t="shared" si="5"/>
        <v>0</v>
      </c>
    </row>
    <row r="341" spans="3:3">
      <c r="C341" s="30">
        <f t="shared" si="5"/>
        <v>0</v>
      </c>
    </row>
    <row r="342" spans="3:3">
      <c r="C342" s="30">
        <f t="shared" si="5"/>
        <v>0</v>
      </c>
    </row>
    <row r="343" spans="3:3">
      <c r="C343" s="30">
        <f t="shared" si="5"/>
        <v>0</v>
      </c>
    </row>
    <row r="344" spans="3:3">
      <c r="C344" s="30">
        <f t="shared" si="5"/>
        <v>0</v>
      </c>
    </row>
    <row r="345" spans="3:3">
      <c r="C345" s="30">
        <f t="shared" si="5"/>
        <v>0</v>
      </c>
    </row>
    <row r="346" spans="3:3">
      <c r="C346" s="30">
        <f t="shared" si="5"/>
        <v>0</v>
      </c>
    </row>
    <row r="347" spans="3:3">
      <c r="C347" s="30">
        <f t="shared" si="5"/>
        <v>0</v>
      </c>
    </row>
    <row r="348" spans="3:3">
      <c r="C348" s="30">
        <f t="shared" si="5"/>
        <v>0</v>
      </c>
    </row>
    <row r="349" spans="3:3">
      <c r="C349" s="30">
        <f t="shared" si="5"/>
        <v>0</v>
      </c>
    </row>
    <row r="350" spans="3:3">
      <c r="C350" s="30">
        <f t="shared" si="5"/>
        <v>0</v>
      </c>
    </row>
    <row r="351" spans="3:3">
      <c r="C351" s="30">
        <f t="shared" si="5"/>
        <v>0</v>
      </c>
    </row>
    <row r="352" spans="3:3">
      <c r="C352" s="30">
        <f t="shared" si="5"/>
        <v>0</v>
      </c>
    </row>
    <row r="353" spans="3:3">
      <c r="C353" s="30">
        <f t="shared" si="5"/>
        <v>0</v>
      </c>
    </row>
    <row r="354" spans="3:3">
      <c r="C354" s="30">
        <f t="shared" si="5"/>
        <v>0</v>
      </c>
    </row>
    <row r="355" spans="3:3">
      <c r="C355" s="30">
        <f t="shared" si="5"/>
        <v>0</v>
      </c>
    </row>
    <row r="356" spans="3:3">
      <c r="C356" s="30">
        <f t="shared" si="5"/>
        <v>0</v>
      </c>
    </row>
    <row r="357" spans="3:3">
      <c r="C357" s="30">
        <f t="shared" si="5"/>
        <v>0</v>
      </c>
    </row>
    <row r="358" spans="3:3">
      <c r="C358" s="30">
        <f t="shared" si="5"/>
        <v>0</v>
      </c>
    </row>
    <row r="359" spans="3:3">
      <c r="C359" s="30">
        <f t="shared" si="5"/>
        <v>0</v>
      </c>
    </row>
    <row r="360" spans="3:3">
      <c r="C360" s="30">
        <f t="shared" si="5"/>
        <v>0</v>
      </c>
    </row>
    <row r="361" spans="3:3">
      <c r="C361" s="30">
        <f t="shared" si="5"/>
        <v>0</v>
      </c>
    </row>
    <row r="362" spans="3:3">
      <c r="C362" s="30">
        <f t="shared" si="5"/>
        <v>0</v>
      </c>
    </row>
    <row r="363" spans="3:3">
      <c r="C363" s="30">
        <f t="shared" si="5"/>
        <v>0</v>
      </c>
    </row>
    <row r="364" spans="3:3">
      <c r="C364" s="30">
        <f t="shared" si="5"/>
        <v>0</v>
      </c>
    </row>
    <row r="365" spans="3:3">
      <c r="C365" s="30">
        <f t="shared" si="5"/>
        <v>0</v>
      </c>
    </row>
    <row r="366" spans="3:3">
      <c r="C366" s="30">
        <f t="shared" si="5"/>
        <v>0</v>
      </c>
    </row>
    <row r="367" spans="3:3">
      <c r="C367" s="30">
        <f t="shared" si="5"/>
        <v>0</v>
      </c>
    </row>
    <row r="368" spans="3:3">
      <c r="C368" s="30">
        <f t="shared" si="5"/>
        <v>0</v>
      </c>
    </row>
    <row r="369" spans="3:3">
      <c r="C369" s="30">
        <f t="shared" si="5"/>
        <v>0</v>
      </c>
    </row>
    <row r="370" spans="3:3">
      <c r="C370" s="30">
        <f t="shared" si="5"/>
        <v>0</v>
      </c>
    </row>
    <row r="371" spans="3:3">
      <c r="C371" s="30">
        <f t="shared" si="5"/>
        <v>0</v>
      </c>
    </row>
    <row r="372" spans="3:3">
      <c r="C372" s="30">
        <f t="shared" si="5"/>
        <v>0</v>
      </c>
    </row>
    <row r="373" spans="3:3">
      <c r="C373" s="30">
        <f t="shared" si="5"/>
        <v>0</v>
      </c>
    </row>
    <row r="374" spans="3:3">
      <c r="C374" s="30">
        <f t="shared" si="5"/>
        <v>0</v>
      </c>
    </row>
    <row r="375" spans="3:3">
      <c r="C375" s="30">
        <f t="shared" si="5"/>
        <v>0</v>
      </c>
    </row>
    <row r="376" spans="3:3">
      <c r="C376" s="30">
        <f t="shared" si="5"/>
        <v>0</v>
      </c>
    </row>
    <row r="377" spans="3:3">
      <c r="C377" s="30">
        <f t="shared" si="5"/>
        <v>0</v>
      </c>
    </row>
    <row r="378" spans="3:3">
      <c r="C378" s="30">
        <f t="shared" si="5"/>
        <v>0</v>
      </c>
    </row>
    <row r="379" spans="3:3">
      <c r="C379" s="30">
        <f t="shared" si="5"/>
        <v>0</v>
      </c>
    </row>
    <row r="380" spans="3:3">
      <c r="C380" s="30">
        <f t="shared" si="5"/>
        <v>0</v>
      </c>
    </row>
    <row r="381" spans="3:3">
      <c r="C381" s="30">
        <f t="shared" si="5"/>
        <v>0</v>
      </c>
    </row>
    <row r="382" spans="3:3">
      <c r="C382" s="30">
        <f t="shared" si="5"/>
        <v>0</v>
      </c>
    </row>
    <row r="383" spans="3:3">
      <c r="C383" s="30">
        <f t="shared" si="5"/>
        <v>0</v>
      </c>
    </row>
    <row r="384" spans="3:3">
      <c r="C384" s="30">
        <f t="shared" si="5"/>
        <v>0</v>
      </c>
    </row>
    <row r="385" spans="3:3">
      <c r="C385" s="30">
        <f t="shared" si="5"/>
        <v>0</v>
      </c>
    </row>
    <row r="386" spans="3:3">
      <c r="C386" s="30">
        <f>B385</f>
        <v>0</v>
      </c>
    </row>
    <row r="387" spans="3:3">
      <c r="C387" s="30">
        <f t="shared" si="5"/>
        <v>0</v>
      </c>
    </row>
    <row r="402" spans="3:3">
      <c r="C402">
        <v>0</v>
      </c>
    </row>
    <row r="403" spans="3:3">
      <c r="C403" s="30">
        <f>B402</f>
        <v>0</v>
      </c>
    </row>
    <row r="404" spans="3:3">
      <c r="C404" s="30">
        <f t="shared" ref="C404:C452" si="6">B403</f>
        <v>0</v>
      </c>
    </row>
    <row r="405" spans="3:3">
      <c r="C405" s="30">
        <f t="shared" si="6"/>
        <v>0</v>
      </c>
    </row>
    <row r="406" spans="3:3">
      <c r="C406" s="30">
        <f t="shared" si="6"/>
        <v>0</v>
      </c>
    </row>
    <row r="407" spans="3:3">
      <c r="C407" s="30">
        <f t="shared" si="6"/>
        <v>0</v>
      </c>
    </row>
    <row r="408" spans="3:3">
      <c r="C408" s="30">
        <f t="shared" si="6"/>
        <v>0</v>
      </c>
    </row>
    <row r="409" spans="3:3">
      <c r="C409" s="30">
        <f t="shared" si="6"/>
        <v>0</v>
      </c>
    </row>
    <row r="410" spans="3:3">
      <c r="C410" s="30">
        <f t="shared" si="6"/>
        <v>0</v>
      </c>
    </row>
    <row r="411" spans="3:3">
      <c r="C411" s="30">
        <f t="shared" si="6"/>
        <v>0</v>
      </c>
    </row>
    <row r="412" spans="3:3">
      <c r="C412" s="30">
        <f t="shared" si="6"/>
        <v>0</v>
      </c>
    </row>
    <row r="413" spans="3:3">
      <c r="C413" s="30">
        <f t="shared" si="6"/>
        <v>0</v>
      </c>
    </row>
    <row r="414" spans="3:3">
      <c r="C414" s="30">
        <f t="shared" si="6"/>
        <v>0</v>
      </c>
    </row>
    <row r="415" spans="3:3">
      <c r="C415" s="30">
        <f t="shared" si="6"/>
        <v>0</v>
      </c>
    </row>
    <row r="416" spans="3:3">
      <c r="C416" s="30">
        <f t="shared" si="6"/>
        <v>0</v>
      </c>
    </row>
    <row r="417" spans="3:3">
      <c r="C417" s="30">
        <f t="shared" si="6"/>
        <v>0</v>
      </c>
    </row>
    <row r="418" spans="3:3">
      <c r="C418" s="30">
        <f t="shared" si="6"/>
        <v>0</v>
      </c>
    </row>
    <row r="419" spans="3:3">
      <c r="C419" s="30">
        <f t="shared" si="6"/>
        <v>0</v>
      </c>
    </row>
    <row r="420" spans="3:3">
      <c r="C420" s="30">
        <f t="shared" si="6"/>
        <v>0</v>
      </c>
    </row>
    <row r="421" spans="3:3">
      <c r="C421" s="30">
        <f t="shared" si="6"/>
        <v>0</v>
      </c>
    </row>
    <row r="422" spans="3:3">
      <c r="C422" s="30">
        <f t="shared" si="6"/>
        <v>0</v>
      </c>
    </row>
    <row r="423" spans="3:3">
      <c r="C423" s="30">
        <f t="shared" si="6"/>
        <v>0</v>
      </c>
    </row>
    <row r="424" spans="3:3">
      <c r="C424" s="30">
        <f t="shared" si="6"/>
        <v>0</v>
      </c>
    </row>
    <row r="425" spans="3:3">
      <c r="C425" s="30">
        <f t="shared" si="6"/>
        <v>0</v>
      </c>
    </row>
    <row r="426" spans="3:3">
      <c r="C426" s="30">
        <f t="shared" si="6"/>
        <v>0</v>
      </c>
    </row>
    <row r="427" spans="3:3">
      <c r="C427" s="30">
        <f t="shared" si="6"/>
        <v>0</v>
      </c>
    </row>
    <row r="428" spans="3:3">
      <c r="C428" s="30">
        <f t="shared" si="6"/>
        <v>0</v>
      </c>
    </row>
    <row r="429" spans="3:3">
      <c r="C429" s="30">
        <f t="shared" si="6"/>
        <v>0</v>
      </c>
    </row>
    <row r="430" spans="3:3">
      <c r="C430" s="30">
        <f t="shared" si="6"/>
        <v>0</v>
      </c>
    </row>
    <row r="431" spans="3:3">
      <c r="C431" s="30">
        <f t="shared" si="6"/>
        <v>0</v>
      </c>
    </row>
    <row r="432" spans="3:3">
      <c r="C432" s="30">
        <f t="shared" si="6"/>
        <v>0</v>
      </c>
    </row>
    <row r="433" spans="3:3">
      <c r="C433" s="30">
        <f t="shared" si="6"/>
        <v>0</v>
      </c>
    </row>
    <row r="434" spans="3:3">
      <c r="C434" s="30">
        <f t="shared" si="6"/>
        <v>0</v>
      </c>
    </row>
    <row r="435" spans="3:3">
      <c r="C435" s="30">
        <f t="shared" si="6"/>
        <v>0</v>
      </c>
    </row>
    <row r="436" spans="3:3">
      <c r="C436" s="30">
        <f t="shared" si="6"/>
        <v>0</v>
      </c>
    </row>
    <row r="437" spans="3:3">
      <c r="C437" s="30">
        <f t="shared" si="6"/>
        <v>0</v>
      </c>
    </row>
    <row r="438" spans="3:3">
      <c r="C438" s="30">
        <f t="shared" si="6"/>
        <v>0</v>
      </c>
    </row>
    <row r="439" spans="3:3">
      <c r="C439" s="30">
        <f t="shared" si="6"/>
        <v>0</v>
      </c>
    </row>
    <row r="440" spans="3:3">
      <c r="C440" s="30">
        <f t="shared" si="6"/>
        <v>0</v>
      </c>
    </row>
    <row r="441" spans="3:3">
      <c r="C441" s="30">
        <f t="shared" si="6"/>
        <v>0</v>
      </c>
    </row>
    <row r="442" spans="3:3">
      <c r="C442" s="30">
        <f t="shared" si="6"/>
        <v>0</v>
      </c>
    </row>
    <row r="443" spans="3:3">
      <c r="C443" s="30">
        <f t="shared" si="6"/>
        <v>0</v>
      </c>
    </row>
    <row r="444" spans="3:3">
      <c r="C444" s="30">
        <f t="shared" si="6"/>
        <v>0</v>
      </c>
    </row>
    <row r="445" spans="3:3">
      <c r="C445" s="30">
        <f t="shared" si="6"/>
        <v>0</v>
      </c>
    </row>
    <row r="446" spans="3:3">
      <c r="C446" s="30">
        <f t="shared" si="6"/>
        <v>0</v>
      </c>
    </row>
    <row r="447" spans="3:3">
      <c r="C447" s="30">
        <f t="shared" si="6"/>
        <v>0</v>
      </c>
    </row>
    <row r="448" spans="3:3">
      <c r="C448" s="30">
        <f t="shared" si="6"/>
        <v>0</v>
      </c>
    </row>
    <row r="449" spans="3:3">
      <c r="C449" s="30">
        <f t="shared" si="6"/>
        <v>0</v>
      </c>
    </row>
    <row r="450" spans="3:3">
      <c r="C450" s="30">
        <f t="shared" si="6"/>
        <v>0</v>
      </c>
    </row>
    <row r="451" spans="3:3">
      <c r="C451" s="30">
        <f>B450</f>
        <v>0</v>
      </c>
    </row>
    <row r="452" spans="3:3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W94"/>
  <sheetViews>
    <sheetView topLeftCell="A3" workbookViewId="0">
      <selection activeCell="B4" sqref="B4"/>
    </sheetView>
  </sheetViews>
  <sheetFormatPr defaultColWidth="9.140625" defaultRowHeight="12.75"/>
  <cols>
    <col min="1" max="1" width="24.28515625" style="273" customWidth="1"/>
    <col min="2" max="2" width="44.42578125" style="273" customWidth="1"/>
    <col min="3" max="3" width="11" style="273" customWidth="1"/>
    <col min="4" max="4" width="10.42578125" style="273" customWidth="1"/>
    <col min="5" max="5" width="28.28515625" style="273" customWidth="1"/>
    <col min="6" max="6" width="10.42578125" style="273" customWidth="1"/>
    <col min="7" max="7" width="26.42578125" style="273" customWidth="1"/>
    <col min="8" max="8" width="7.140625" style="273" customWidth="1"/>
    <col min="9" max="9" width="12" style="273" customWidth="1"/>
    <col min="10" max="10" width="12.42578125" style="273" customWidth="1"/>
    <col min="11" max="11" width="36.140625" style="273" customWidth="1"/>
    <col min="12" max="12" width="18.85546875" style="273" customWidth="1"/>
    <col min="13" max="13" width="32.42578125" style="273" customWidth="1"/>
    <col min="14" max="15" width="12" style="273" customWidth="1"/>
    <col min="16" max="16" width="10.28515625" style="273" customWidth="1"/>
    <col min="17" max="17" width="12.85546875" style="273" customWidth="1"/>
    <col min="18" max="18" width="10.42578125" style="273" customWidth="1"/>
    <col min="19" max="19" width="11.42578125" style="273" customWidth="1"/>
    <col min="20" max="20" width="18.42578125" style="273" customWidth="1"/>
    <col min="21" max="21" width="10.28515625" style="273" customWidth="1"/>
    <col min="22" max="22" width="8.42578125" style="273" customWidth="1"/>
    <col min="23" max="23" width="3.42578125" style="273" customWidth="1"/>
    <col min="24" max="24" width="9.42578125" style="273" bestFit="1" customWidth="1"/>
    <col min="25" max="16384" width="9.140625" style="273"/>
  </cols>
  <sheetData>
    <row r="1" spans="1:23" s="271" customFormat="1" ht="15">
      <c r="A1" s="268" t="s">
        <v>847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0"/>
      <c r="Q1" s="270"/>
      <c r="R1" s="270"/>
      <c r="S1" s="270"/>
      <c r="T1" s="270"/>
      <c r="U1" s="270"/>
      <c r="V1" s="270"/>
      <c r="W1" s="270"/>
    </row>
    <row r="2" spans="1:23" ht="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ht="31.5" customHeight="1">
      <c r="A4" s="523"/>
      <c r="B4" s="310"/>
      <c r="C4" s="524" t="s">
        <v>848</v>
      </c>
      <c r="D4" s="524"/>
      <c r="E4" s="524"/>
      <c r="F4" s="524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3" ht="18.75">
      <c r="A5" s="523"/>
      <c r="B5" s="310" t="s">
        <v>755</v>
      </c>
      <c r="C5" s="307" t="s">
        <v>849</v>
      </c>
      <c r="D5" s="307" t="s">
        <v>850</v>
      </c>
      <c r="E5" s="307" t="s">
        <v>851</v>
      </c>
      <c r="F5" s="307" t="s">
        <v>852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 ht="15.75">
      <c r="A6" s="308">
        <v>1</v>
      </c>
      <c r="B6" s="308" t="s">
        <v>853</v>
      </c>
      <c r="C6" s="307">
        <v>2036</v>
      </c>
      <c r="D6" s="307">
        <v>2348</v>
      </c>
      <c r="E6" s="307">
        <v>2504</v>
      </c>
      <c r="F6" s="307">
        <v>2972</v>
      </c>
    </row>
    <row r="7" spans="1:23" ht="15.75">
      <c r="A7" s="308">
        <v>2</v>
      </c>
      <c r="B7" s="308" t="s">
        <v>261</v>
      </c>
      <c r="C7" s="307">
        <v>3767</v>
      </c>
      <c r="D7" s="307">
        <v>4131</v>
      </c>
      <c r="E7" s="307">
        <v>4313</v>
      </c>
      <c r="F7" s="307">
        <v>4859</v>
      </c>
    </row>
    <row r="8" spans="1:23" ht="15.75">
      <c r="A8" s="308">
        <v>3</v>
      </c>
      <c r="B8" s="308" t="s">
        <v>271</v>
      </c>
      <c r="C8" s="307">
        <v>5887</v>
      </c>
      <c r="D8" s="307">
        <v>6309</v>
      </c>
      <c r="E8" s="307">
        <v>6520</v>
      </c>
      <c r="F8" s="307">
        <v>7153</v>
      </c>
    </row>
    <row r="9" spans="1:23" ht="15.75">
      <c r="A9" s="308">
        <v>4</v>
      </c>
      <c r="B9" s="308" t="s">
        <v>223</v>
      </c>
      <c r="C9" s="307">
        <v>4431</v>
      </c>
      <c r="D9" s="307">
        <v>4853</v>
      </c>
      <c r="E9" s="307">
        <v>5064</v>
      </c>
      <c r="F9" s="307">
        <v>5697</v>
      </c>
    </row>
    <row r="10" spans="1:23" ht="15.75">
      <c r="A10" s="308">
        <v>5</v>
      </c>
      <c r="B10" s="308" t="s">
        <v>300</v>
      </c>
      <c r="C10" s="307">
        <v>1925</v>
      </c>
      <c r="D10" s="307">
        <v>2227</v>
      </c>
      <c r="E10" s="307">
        <v>2378</v>
      </c>
      <c r="F10" s="307">
        <v>2831</v>
      </c>
    </row>
    <row r="11" spans="1:23" ht="15.75">
      <c r="A11" s="308">
        <v>6</v>
      </c>
      <c r="B11" s="308" t="s">
        <v>326</v>
      </c>
      <c r="C11" s="307">
        <v>2575</v>
      </c>
      <c r="D11" s="307">
        <v>2891</v>
      </c>
      <c r="E11" s="307">
        <v>3049</v>
      </c>
      <c r="F11" s="307">
        <v>3523</v>
      </c>
    </row>
    <row r="12" spans="1:23" ht="15.75">
      <c r="A12" s="308">
        <v>7</v>
      </c>
      <c r="B12" s="308" t="s">
        <v>757</v>
      </c>
      <c r="C12" s="307">
        <v>2426</v>
      </c>
      <c r="D12" s="307">
        <v>2736</v>
      </c>
      <c r="E12" s="307">
        <v>2891</v>
      </c>
      <c r="F12" s="307">
        <v>3356</v>
      </c>
    </row>
    <row r="13" spans="1:23" ht="15.75">
      <c r="A13" s="308">
        <v>8</v>
      </c>
      <c r="B13" s="308" t="s">
        <v>360</v>
      </c>
      <c r="C13" s="307">
        <v>2699</v>
      </c>
      <c r="D13" s="307">
        <v>3011</v>
      </c>
      <c r="E13" s="307">
        <v>3167</v>
      </c>
      <c r="F13" s="307">
        <v>3635</v>
      </c>
    </row>
    <row r="14" spans="1:23" ht="15.75">
      <c r="A14" s="308">
        <v>9</v>
      </c>
      <c r="B14" s="308" t="s">
        <v>384</v>
      </c>
      <c r="C14" s="307">
        <v>2426</v>
      </c>
      <c r="D14" s="307">
        <v>2740</v>
      </c>
      <c r="E14" s="307">
        <v>2897</v>
      </c>
      <c r="F14" s="307">
        <v>3368</v>
      </c>
    </row>
    <row r="15" spans="1:23" ht="15.75">
      <c r="A15" s="308">
        <v>10</v>
      </c>
      <c r="B15" s="308" t="s">
        <v>386</v>
      </c>
      <c r="C15" s="307">
        <v>4371</v>
      </c>
      <c r="D15" s="307">
        <v>4841</v>
      </c>
      <c r="E15" s="307">
        <v>5076</v>
      </c>
      <c r="F15" s="307">
        <v>5781</v>
      </c>
    </row>
    <row r="16" spans="1:23" ht="15.75">
      <c r="A16" s="308">
        <v>11</v>
      </c>
      <c r="B16" s="308" t="s">
        <v>407</v>
      </c>
      <c r="C16" s="307">
        <v>4939</v>
      </c>
      <c r="D16" s="307">
        <v>5387</v>
      </c>
      <c r="E16" s="307">
        <v>5611</v>
      </c>
      <c r="F16" s="307">
        <v>6283</v>
      </c>
    </row>
    <row r="17" spans="1:6" ht="15.75">
      <c r="A17" s="308">
        <v>12</v>
      </c>
      <c r="B17" s="308" t="s">
        <v>482</v>
      </c>
      <c r="C17" s="307">
        <v>4305</v>
      </c>
      <c r="D17" s="307">
        <v>4757</v>
      </c>
      <c r="E17" s="307">
        <v>4983</v>
      </c>
      <c r="F17" s="307">
        <v>5661</v>
      </c>
    </row>
    <row r="18" spans="1:6" ht="15.75">
      <c r="A18" s="308">
        <v>13</v>
      </c>
      <c r="B18" s="308" t="s">
        <v>484</v>
      </c>
      <c r="C18" s="307">
        <v>4102</v>
      </c>
      <c r="D18" s="307">
        <v>4526</v>
      </c>
      <c r="E18" s="307">
        <v>4738</v>
      </c>
      <c r="F18" s="307">
        <v>5374</v>
      </c>
    </row>
    <row r="19" spans="1:6" ht="15.75">
      <c r="A19" s="525">
        <v>14</v>
      </c>
      <c r="B19" s="308" t="s">
        <v>854</v>
      </c>
      <c r="C19" s="307">
        <v>9185</v>
      </c>
      <c r="D19" s="307">
        <v>9689</v>
      </c>
      <c r="E19" s="307">
        <v>9941</v>
      </c>
      <c r="F19" s="307">
        <v>10697</v>
      </c>
    </row>
    <row r="20" spans="1:6" ht="15.75">
      <c r="A20" s="525"/>
      <c r="B20" s="308" t="s">
        <v>855</v>
      </c>
      <c r="C20" s="307">
        <v>9363</v>
      </c>
      <c r="D20" s="307">
        <v>9863</v>
      </c>
      <c r="E20" s="307">
        <v>10113</v>
      </c>
      <c r="F20" s="307">
        <v>10863</v>
      </c>
    </row>
    <row r="21" spans="1:6" ht="15.75">
      <c r="A21" s="525"/>
      <c r="B21" s="308" t="s">
        <v>856</v>
      </c>
      <c r="C21" s="307">
        <v>9524</v>
      </c>
      <c r="D21" s="307">
        <v>10096</v>
      </c>
      <c r="E21" s="307">
        <v>10382</v>
      </c>
      <c r="F21" s="307">
        <v>11240</v>
      </c>
    </row>
    <row r="22" spans="1:6" ht="15.75">
      <c r="A22" s="308">
        <v>15</v>
      </c>
      <c r="B22" s="308" t="s">
        <v>857</v>
      </c>
      <c r="C22" s="307">
        <v>2326</v>
      </c>
      <c r="D22" s="307">
        <v>2614</v>
      </c>
      <c r="E22" s="307">
        <v>2758</v>
      </c>
      <c r="F22" s="307">
        <v>3190</v>
      </c>
    </row>
    <row r="23" spans="1:6" ht="15.75">
      <c r="A23" s="308">
        <v>16</v>
      </c>
      <c r="B23" s="308" t="s">
        <v>618</v>
      </c>
      <c r="C23" s="307">
        <v>3938</v>
      </c>
      <c r="D23" s="307">
        <v>4326</v>
      </c>
      <c r="E23" s="307">
        <v>4520</v>
      </c>
      <c r="F23" s="307">
        <v>5102</v>
      </c>
    </row>
    <row r="24" spans="1:6" ht="15.75">
      <c r="A24" s="308">
        <v>17</v>
      </c>
      <c r="B24" s="308" t="s">
        <v>632</v>
      </c>
      <c r="C24" s="307">
        <v>6170</v>
      </c>
      <c r="D24" s="307">
        <v>6582</v>
      </c>
      <c r="E24" s="307">
        <v>6788</v>
      </c>
      <c r="F24" s="307">
        <v>7406</v>
      </c>
    </row>
    <row r="25" spans="1:6" ht="15.75">
      <c r="A25" s="308">
        <v>18</v>
      </c>
      <c r="B25" s="308" t="s">
        <v>759</v>
      </c>
      <c r="C25" s="307">
        <v>4670</v>
      </c>
      <c r="D25" s="307">
        <v>5118</v>
      </c>
      <c r="E25" s="307">
        <v>5342</v>
      </c>
      <c r="F25" s="307">
        <v>6014</v>
      </c>
    </row>
    <row r="26" spans="1:6" ht="15.75">
      <c r="A26" s="308">
        <v>19</v>
      </c>
      <c r="B26" s="308" t="s">
        <v>684</v>
      </c>
      <c r="C26" s="307">
        <v>5511</v>
      </c>
      <c r="D26" s="307">
        <v>5979</v>
      </c>
      <c r="E26" s="307">
        <v>6213</v>
      </c>
      <c r="F26" s="307">
        <v>6915</v>
      </c>
    </row>
    <row r="27" spans="1:6" ht="15.75">
      <c r="A27" s="308">
        <v>20</v>
      </c>
      <c r="B27" s="308" t="s">
        <v>760</v>
      </c>
      <c r="C27" s="307">
        <v>2356</v>
      </c>
      <c r="D27" s="307">
        <v>2662</v>
      </c>
      <c r="E27" s="307">
        <v>2815</v>
      </c>
      <c r="F27" s="307">
        <v>3274</v>
      </c>
    </row>
    <row r="28" spans="1:6" ht="15.75">
      <c r="A28" s="308">
        <v>21</v>
      </c>
      <c r="B28" s="308" t="s">
        <v>858</v>
      </c>
      <c r="C28" s="307">
        <v>4278</v>
      </c>
      <c r="D28" s="307">
        <v>4726</v>
      </c>
      <c r="E28" s="307">
        <v>4950</v>
      </c>
      <c r="F28" s="307">
        <v>5622</v>
      </c>
    </row>
    <row r="29" spans="1:6" ht="15.75">
      <c r="A29" s="308">
        <v>22</v>
      </c>
      <c r="B29" s="308" t="s">
        <v>214</v>
      </c>
      <c r="C29" s="307">
        <v>5054</v>
      </c>
      <c r="D29" s="307">
        <v>5486</v>
      </c>
      <c r="E29" s="307">
        <v>5702</v>
      </c>
      <c r="F29" s="307">
        <v>6350</v>
      </c>
    </row>
    <row r="30" spans="1:6" ht="15.75">
      <c r="A30" s="308">
        <v>23</v>
      </c>
      <c r="B30" s="308" t="s">
        <v>423</v>
      </c>
      <c r="C30" s="307">
        <v>2016</v>
      </c>
      <c r="D30" s="307">
        <v>2318</v>
      </c>
      <c r="E30" s="307">
        <v>2469</v>
      </c>
      <c r="F30" s="307">
        <v>2922</v>
      </c>
    </row>
    <row r="31" spans="1:6" ht="15.75">
      <c r="A31" s="525">
        <v>24</v>
      </c>
      <c r="B31" s="308" t="s">
        <v>859</v>
      </c>
      <c r="C31" s="307">
        <v>5081</v>
      </c>
      <c r="D31" s="307">
        <v>5545</v>
      </c>
      <c r="E31" s="307">
        <v>5777</v>
      </c>
      <c r="F31" s="307">
        <v>6473</v>
      </c>
    </row>
    <row r="32" spans="1:6" ht="15.75">
      <c r="A32" s="525"/>
      <c r="B32" s="308" t="s">
        <v>860</v>
      </c>
      <c r="C32" s="307">
        <v>8558</v>
      </c>
      <c r="D32" s="307">
        <v>9072</v>
      </c>
      <c r="E32" s="307">
        <v>9329</v>
      </c>
      <c r="F32" s="307">
        <v>10100</v>
      </c>
    </row>
    <row r="33" spans="1:6" ht="15.75">
      <c r="A33" s="525"/>
      <c r="B33" s="308" t="s">
        <v>861</v>
      </c>
      <c r="C33" s="307">
        <v>8573</v>
      </c>
      <c r="D33" s="307">
        <v>9137</v>
      </c>
      <c r="E33" s="307">
        <v>9419</v>
      </c>
      <c r="F33" s="307">
        <v>10265</v>
      </c>
    </row>
    <row r="34" spans="1:6" ht="15.75">
      <c r="A34" s="308">
        <v>25</v>
      </c>
      <c r="B34" s="308" t="s">
        <v>550</v>
      </c>
      <c r="C34" s="307">
        <v>3059</v>
      </c>
      <c r="D34" s="307">
        <v>3351</v>
      </c>
      <c r="E34" s="307">
        <v>3497</v>
      </c>
      <c r="F34" s="307">
        <v>3935</v>
      </c>
    </row>
    <row r="35" spans="1:6" ht="15.75">
      <c r="A35" s="308">
        <v>26</v>
      </c>
      <c r="B35" s="308" t="s">
        <v>610</v>
      </c>
      <c r="C35" s="307">
        <v>2489</v>
      </c>
      <c r="D35" s="307">
        <v>2805</v>
      </c>
      <c r="E35" s="307">
        <v>2963</v>
      </c>
      <c r="F35" s="307">
        <v>3437</v>
      </c>
    </row>
    <row r="36" spans="1:6" ht="15.75">
      <c r="A36" s="308">
        <v>27</v>
      </c>
      <c r="B36" s="308" t="s">
        <v>661</v>
      </c>
      <c r="C36" s="307">
        <v>5039</v>
      </c>
      <c r="D36" s="307">
        <v>5447</v>
      </c>
      <c r="E36" s="307">
        <v>5651</v>
      </c>
      <c r="F36" s="307">
        <v>6263</v>
      </c>
    </row>
    <row r="37" spans="1:6" ht="15.75">
      <c r="A37" s="308">
        <v>28</v>
      </c>
      <c r="B37" s="308" t="s">
        <v>164</v>
      </c>
      <c r="C37" s="307">
        <v>5566</v>
      </c>
      <c r="D37" s="307">
        <v>5976</v>
      </c>
      <c r="E37" s="307">
        <v>6181</v>
      </c>
      <c r="F37" s="307">
        <v>6796</v>
      </c>
    </row>
    <row r="38" spans="1:6" ht="15.75">
      <c r="A38" s="308">
        <v>29</v>
      </c>
      <c r="B38" s="308" t="s">
        <v>250</v>
      </c>
      <c r="C38" s="307">
        <v>4828</v>
      </c>
      <c r="D38" s="307">
        <v>5290</v>
      </c>
      <c r="E38" s="307">
        <v>5521</v>
      </c>
      <c r="F38" s="307">
        <v>6214</v>
      </c>
    </row>
    <row r="39" spans="1:6" ht="15.75">
      <c r="A39" s="308">
        <v>30</v>
      </c>
      <c r="B39" s="308" t="s">
        <v>258</v>
      </c>
      <c r="C39" s="307">
        <v>2587</v>
      </c>
      <c r="D39" s="307">
        <v>2895</v>
      </c>
      <c r="E39" s="307">
        <v>3049</v>
      </c>
      <c r="F39" s="307">
        <v>3511</v>
      </c>
    </row>
    <row r="40" spans="1:6" ht="15.75">
      <c r="A40" s="308">
        <v>31</v>
      </c>
      <c r="B40" s="308" t="s">
        <v>267</v>
      </c>
      <c r="C40" s="307">
        <v>2882</v>
      </c>
      <c r="D40" s="307">
        <v>3204</v>
      </c>
      <c r="E40" s="307">
        <v>3365</v>
      </c>
      <c r="F40" s="307">
        <v>3848</v>
      </c>
    </row>
    <row r="41" spans="1:6" ht="15.75">
      <c r="A41" s="308">
        <v>32</v>
      </c>
      <c r="B41" s="308" t="s">
        <v>269</v>
      </c>
      <c r="C41" s="307">
        <v>2946</v>
      </c>
      <c r="D41" s="307">
        <v>3268</v>
      </c>
      <c r="E41" s="307">
        <v>3429</v>
      </c>
      <c r="F41" s="307">
        <v>3912</v>
      </c>
    </row>
    <row r="42" spans="1:6" ht="15.75">
      <c r="A42" s="308">
        <v>33</v>
      </c>
      <c r="B42" s="308" t="s">
        <v>282</v>
      </c>
      <c r="C42" s="307">
        <v>3954</v>
      </c>
      <c r="D42" s="307">
        <v>4402</v>
      </c>
      <c r="E42" s="307">
        <v>4626</v>
      </c>
      <c r="F42" s="307">
        <v>5298</v>
      </c>
    </row>
    <row r="43" spans="1:6" ht="15.75">
      <c r="A43" s="308">
        <v>34</v>
      </c>
      <c r="B43" s="308" t="s">
        <v>285</v>
      </c>
      <c r="C43" s="307">
        <v>2928</v>
      </c>
      <c r="D43" s="307">
        <v>3242</v>
      </c>
      <c r="E43" s="307">
        <v>3399</v>
      </c>
      <c r="F43" s="307">
        <v>3870</v>
      </c>
    </row>
    <row r="44" spans="1:6" ht="15.75">
      <c r="A44" s="308">
        <v>35</v>
      </c>
      <c r="B44" s="308" t="s">
        <v>292</v>
      </c>
      <c r="C44" s="307">
        <v>4234</v>
      </c>
      <c r="D44" s="307">
        <v>4682</v>
      </c>
      <c r="E44" s="307">
        <v>4906</v>
      </c>
      <c r="F44" s="307">
        <v>5578</v>
      </c>
    </row>
    <row r="45" spans="1:6" ht="15.75">
      <c r="A45" s="308">
        <v>36</v>
      </c>
      <c r="B45" s="308" t="s">
        <v>298</v>
      </c>
      <c r="C45" s="307">
        <v>2979</v>
      </c>
      <c r="D45" s="307">
        <v>3301</v>
      </c>
      <c r="E45" s="307">
        <v>3462</v>
      </c>
      <c r="F45" s="307">
        <v>3945</v>
      </c>
    </row>
    <row r="46" spans="1:6" ht="15.75">
      <c r="A46" s="308">
        <v>37</v>
      </c>
      <c r="B46" s="308" t="s">
        <v>323</v>
      </c>
      <c r="C46" s="307">
        <v>3962</v>
      </c>
      <c r="D46" s="307">
        <v>4388</v>
      </c>
      <c r="E46" s="307">
        <v>4601</v>
      </c>
      <c r="F46" s="307">
        <v>5240</v>
      </c>
    </row>
    <row r="47" spans="1:6" ht="15.75">
      <c r="A47" s="308">
        <v>38</v>
      </c>
      <c r="B47" s="308" t="s">
        <v>329</v>
      </c>
      <c r="C47" s="307">
        <v>5271</v>
      </c>
      <c r="D47" s="307">
        <v>5691</v>
      </c>
      <c r="E47" s="307">
        <v>5901</v>
      </c>
      <c r="F47" s="307">
        <v>6531</v>
      </c>
    </row>
    <row r="48" spans="1:6" ht="15.75">
      <c r="A48" s="308">
        <v>39</v>
      </c>
      <c r="B48" s="308" t="s">
        <v>358</v>
      </c>
      <c r="C48" s="307">
        <v>2293</v>
      </c>
      <c r="D48" s="307">
        <v>2605</v>
      </c>
      <c r="E48" s="307">
        <v>2761</v>
      </c>
      <c r="F48" s="307">
        <v>3229</v>
      </c>
    </row>
    <row r="49" spans="1:6" ht="15.75">
      <c r="A49" s="308">
        <v>40</v>
      </c>
      <c r="B49" s="308" t="s">
        <v>362</v>
      </c>
      <c r="C49" s="307">
        <v>3257</v>
      </c>
      <c r="D49" s="307">
        <v>3625</v>
      </c>
      <c r="E49" s="307">
        <v>3809</v>
      </c>
      <c r="F49" s="307">
        <v>4361</v>
      </c>
    </row>
    <row r="50" spans="1:6" ht="15.75">
      <c r="A50" s="308">
        <v>41</v>
      </c>
      <c r="B50" s="308" t="s">
        <v>364</v>
      </c>
      <c r="C50" s="307">
        <v>4773</v>
      </c>
      <c r="D50" s="307">
        <v>5289</v>
      </c>
      <c r="E50" s="307">
        <v>5547</v>
      </c>
      <c r="F50" s="307">
        <v>6321</v>
      </c>
    </row>
    <row r="51" spans="1:6" ht="15.75">
      <c r="A51" s="308">
        <v>42</v>
      </c>
      <c r="B51" s="308" t="s">
        <v>394</v>
      </c>
      <c r="C51" s="307">
        <v>5302</v>
      </c>
      <c r="D51" s="307">
        <v>5742</v>
      </c>
      <c r="E51" s="307">
        <v>5962</v>
      </c>
      <c r="F51" s="307">
        <v>6622</v>
      </c>
    </row>
    <row r="52" spans="1:6" ht="15.75">
      <c r="A52" s="308">
        <v>43</v>
      </c>
      <c r="B52" s="308" t="s">
        <v>403</v>
      </c>
      <c r="C52" s="307">
        <v>4601</v>
      </c>
      <c r="D52" s="307">
        <v>5051</v>
      </c>
      <c r="E52" s="307">
        <v>5276</v>
      </c>
      <c r="F52" s="307">
        <v>5951</v>
      </c>
    </row>
    <row r="53" spans="1:6" ht="15.75">
      <c r="A53" s="308">
        <v>44</v>
      </c>
      <c r="B53" s="308" t="s">
        <v>419</v>
      </c>
      <c r="C53" s="307">
        <v>3753</v>
      </c>
      <c r="D53" s="307">
        <v>4147</v>
      </c>
      <c r="E53" s="307">
        <v>4344</v>
      </c>
      <c r="F53" s="307">
        <v>4935</v>
      </c>
    </row>
    <row r="54" spans="1:6" ht="15.75">
      <c r="A54" s="308">
        <v>45</v>
      </c>
      <c r="B54" s="308" t="s">
        <v>463</v>
      </c>
      <c r="C54" s="307">
        <v>5061</v>
      </c>
      <c r="D54" s="307">
        <v>5503</v>
      </c>
      <c r="E54" s="307">
        <v>5724</v>
      </c>
      <c r="F54" s="307">
        <v>6387</v>
      </c>
    </row>
    <row r="55" spans="1:6" ht="15.75">
      <c r="A55" s="308">
        <v>46</v>
      </c>
      <c r="B55" s="308" t="s">
        <v>465</v>
      </c>
      <c r="C55" s="307">
        <v>3032</v>
      </c>
      <c r="D55" s="307">
        <v>3394</v>
      </c>
      <c r="E55" s="307">
        <v>3575</v>
      </c>
      <c r="F55" s="307">
        <v>4118</v>
      </c>
    </row>
    <row r="56" spans="1:6" ht="15.75">
      <c r="A56" s="308">
        <v>47</v>
      </c>
      <c r="B56" s="308" t="s">
        <v>471</v>
      </c>
      <c r="C56" s="307">
        <v>3370</v>
      </c>
      <c r="D56" s="307">
        <v>3770</v>
      </c>
      <c r="E56" s="307">
        <v>3970</v>
      </c>
      <c r="F56" s="307">
        <v>4570</v>
      </c>
    </row>
    <row r="57" spans="1:6" ht="15.75">
      <c r="A57" s="308">
        <v>48</v>
      </c>
      <c r="B57" s="308" t="s">
        <v>467</v>
      </c>
      <c r="C57" s="307">
        <v>3306</v>
      </c>
      <c r="D57" s="307">
        <v>3654</v>
      </c>
      <c r="E57" s="307">
        <v>3828</v>
      </c>
      <c r="F57" s="307">
        <v>4350</v>
      </c>
    </row>
    <row r="58" spans="1:6" ht="15.75">
      <c r="A58" s="308">
        <v>49</v>
      </c>
      <c r="B58" s="308" t="s">
        <v>474</v>
      </c>
      <c r="C58" s="307">
        <v>6312</v>
      </c>
      <c r="D58" s="307">
        <v>6820</v>
      </c>
      <c r="E58" s="307">
        <v>7074</v>
      </c>
      <c r="F58" s="307">
        <v>7836</v>
      </c>
    </row>
    <row r="59" spans="1:6" ht="15.75">
      <c r="A59" s="308">
        <v>50</v>
      </c>
      <c r="B59" s="308" t="s">
        <v>486</v>
      </c>
      <c r="C59" s="307">
        <v>3115</v>
      </c>
      <c r="D59" s="307">
        <v>3463</v>
      </c>
      <c r="E59" s="307">
        <v>3637</v>
      </c>
      <c r="F59" s="307">
        <v>4159</v>
      </c>
    </row>
    <row r="60" spans="1:6" ht="15.75">
      <c r="A60" s="308">
        <v>51</v>
      </c>
      <c r="B60" s="308" t="s">
        <v>491</v>
      </c>
      <c r="C60" s="307">
        <v>5562</v>
      </c>
      <c r="D60" s="307">
        <v>6088</v>
      </c>
      <c r="E60" s="307">
        <v>6351</v>
      </c>
      <c r="F60" s="307">
        <v>7140</v>
      </c>
    </row>
    <row r="61" spans="1:6" ht="15.75">
      <c r="A61" s="308">
        <v>52</v>
      </c>
      <c r="B61" s="308" t="s">
        <v>514</v>
      </c>
      <c r="C61" s="307">
        <v>3683</v>
      </c>
      <c r="D61" s="307">
        <v>4079</v>
      </c>
      <c r="E61" s="307">
        <v>4277</v>
      </c>
      <c r="F61" s="307">
        <v>4871</v>
      </c>
    </row>
    <row r="62" spans="1:6" ht="15.75">
      <c r="A62" s="308">
        <v>53</v>
      </c>
      <c r="B62" s="308" t="s">
        <v>518</v>
      </c>
      <c r="C62" s="307">
        <v>3383</v>
      </c>
      <c r="D62" s="307">
        <v>3773</v>
      </c>
      <c r="E62" s="307">
        <v>3968</v>
      </c>
      <c r="F62" s="307">
        <v>4553</v>
      </c>
    </row>
    <row r="63" spans="1:6" ht="15.75">
      <c r="A63" s="308">
        <v>54</v>
      </c>
      <c r="B63" s="308" t="s">
        <v>521</v>
      </c>
      <c r="C63" s="307">
        <v>5037</v>
      </c>
      <c r="D63" s="307">
        <v>5475</v>
      </c>
      <c r="E63" s="307">
        <v>5694</v>
      </c>
      <c r="F63" s="307">
        <v>6351</v>
      </c>
    </row>
    <row r="64" spans="1:6" ht="15.75">
      <c r="A64" s="308">
        <v>55</v>
      </c>
      <c r="B64" s="308" t="s">
        <v>531</v>
      </c>
      <c r="C64" s="307">
        <v>5238</v>
      </c>
      <c r="D64" s="307">
        <v>5680</v>
      </c>
      <c r="E64" s="307">
        <v>5901</v>
      </c>
      <c r="F64" s="307">
        <v>6564</v>
      </c>
    </row>
    <row r="65" spans="1:6" ht="15.75">
      <c r="A65" s="308">
        <v>56</v>
      </c>
      <c r="B65" s="308" t="s">
        <v>536</v>
      </c>
      <c r="C65" s="307">
        <v>4494</v>
      </c>
      <c r="D65" s="307">
        <v>4920</v>
      </c>
      <c r="E65" s="307">
        <v>5133</v>
      </c>
      <c r="F65" s="307">
        <v>5772</v>
      </c>
    </row>
    <row r="66" spans="1:6" ht="15.75">
      <c r="A66" s="308">
        <v>57</v>
      </c>
      <c r="B66" s="308" t="s">
        <v>540</v>
      </c>
      <c r="C66" s="307">
        <v>3498</v>
      </c>
      <c r="D66" s="307">
        <v>3922</v>
      </c>
      <c r="E66" s="307">
        <v>4134</v>
      </c>
      <c r="F66" s="307">
        <v>4770</v>
      </c>
    </row>
    <row r="67" spans="1:6" ht="15.75">
      <c r="A67" s="308">
        <v>58</v>
      </c>
      <c r="B67" s="308" t="s">
        <v>542</v>
      </c>
      <c r="C67" s="307">
        <v>3996</v>
      </c>
      <c r="D67" s="307">
        <v>4420</v>
      </c>
      <c r="E67" s="307">
        <v>4632</v>
      </c>
      <c r="F67" s="307">
        <v>5268</v>
      </c>
    </row>
    <row r="68" spans="1:6" ht="15.75">
      <c r="A68" s="308">
        <v>59</v>
      </c>
      <c r="B68" s="308" t="s">
        <v>545</v>
      </c>
      <c r="C68" s="307">
        <v>4682</v>
      </c>
      <c r="D68" s="307">
        <v>5130</v>
      </c>
      <c r="E68" s="307">
        <v>5354</v>
      </c>
      <c r="F68" s="307">
        <v>6026</v>
      </c>
    </row>
    <row r="69" spans="1:6" ht="15.75">
      <c r="A69" s="308">
        <v>60</v>
      </c>
      <c r="B69" s="308" t="s">
        <v>567</v>
      </c>
      <c r="C69" s="307">
        <v>3380</v>
      </c>
      <c r="D69" s="307">
        <v>3796</v>
      </c>
      <c r="E69" s="307">
        <v>4004</v>
      </c>
      <c r="F69" s="307">
        <v>4628</v>
      </c>
    </row>
    <row r="70" spans="1:6" ht="15.75">
      <c r="A70" s="308">
        <v>61</v>
      </c>
      <c r="B70" s="308" t="s">
        <v>570</v>
      </c>
      <c r="C70" s="307">
        <v>2424</v>
      </c>
      <c r="D70" s="307">
        <v>2726</v>
      </c>
      <c r="E70" s="307">
        <v>2877</v>
      </c>
      <c r="F70" s="307">
        <v>3330</v>
      </c>
    </row>
    <row r="71" spans="1:6" ht="15.75">
      <c r="A71" s="308">
        <v>62</v>
      </c>
      <c r="B71" s="308" t="s">
        <v>574</v>
      </c>
      <c r="C71" s="307">
        <v>3294</v>
      </c>
      <c r="D71" s="307">
        <v>3638</v>
      </c>
      <c r="E71" s="307">
        <v>3810</v>
      </c>
      <c r="F71" s="307">
        <v>4326</v>
      </c>
    </row>
    <row r="72" spans="1:6" ht="15.75">
      <c r="A72" s="308">
        <v>63</v>
      </c>
      <c r="B72" s="308" t="s">
        <v>576</v>
      </c>
      <c r="C72" s="307">
        <v>3837</v>
      </c>
      <c r="D72" s="307">
        <v>4185</v>
      </c>
      <c r="E72" s="307">
        <v>4359</v>
      </c>
      <c r="F72" s="307">
        <v>4881</v>
      </c>
    </row>
    <row r="73" spans="1:6" ht="15.75">
      <c r="A73" s="308">
        <v>64</v>
      </c>
      <c r="B73" s="308" t="s">
        <v>578</v>
      </c>
      <c r="C73" s="307">
        <v>3349</v>
      </c>
      <c r="D73" s="307">
        <v>3671</v>
      </c>
      <c r="E73" s="307">
        <v>3832</v>
      </c>
      <c r="F73" s="307">
        <v>4315</v>
      </c>
    </row>
    <row r="74" spans="1:6" ht="15.75">
      <c r="A74" s="308">
        <v>65</v>
      </c>
      <c r="B74" s="308" t="s">
        <v>582</v>
      </c>
      <c r="C74" s="307">
        <v>4515</v>
      </c>
      <c r="D74" s="307">
        <v>4919</v>
      </c>
      <c r="E74" s="307">
        <v>5121</v>
      </c>
      <c r="F74" s="307">
        <v>5727</v>
      </c>
    </row>
    <row r="75" spans="1:6" ht="15.75">
      <c r="A75" s="308">
        <v>66</v>
      </c>
      <c r="B75" s="308" t="s">
        <v>598</v>
      </c>
      <c r="C75" s="307">
        <v>4749</v>
      </c>
      <c r="D75" s="307">
        <v>5197</v>
      </c>
      <c r="E75" s="307">
        <v>5421</v>
      </c>
      <c r="F75" s="307">
        <v>6093</v>
      </c>
    </row>
    <row r="76" spans="1:6" ht="15.75">
      <c r="A76" s="308">
        <v>67</v>
      </c>
      <c r="B76" s="308" t="s">
        <v>607</v>
      </c>
      <c r="C76" s="307">
        <v>3503</v>
      </c>
      <c r="D76" s="307">
        <v>3925</v>
      </c>
      <c r="E76" s="307">
        <v>4136</v>
      </c>
      <c r="F76" s="307">
        <v>4769</v>
      </c>
    </row>
    <row r="77" spans="1:6" ht="15.75">
      <c r="A77" s="308">
        <v>68</v>
      </c>
      <c r="B77" s="308" t="s">
        <v>616</v>
      </c>
      <c r="C77" s="307">
        <v>3468</v>
      </c>
      <c r="D77" s="307">
        <v>3836</v>
      </c>
      <c r="E77" s="307">
        <v>4020</v>
      </c>
      <c r="F77" s="307">
        <v>4572</v>
      </c>
    </row>
    <row r="78" spans="1:6" ht="15.75">
      <c r="A78" s="308">
        <v>69</v>
      </c>
      <c r="B78" s="308" t="s">
        <v>622</v>
      </c>
      <c r="C78" s="307">
        <v>3202</v>
      </c>
      <c r="D78" s="307">
        <v>3550</v>
      </c>
      <c r="E78" s="307">
        <v>3724</v>
      </c>
      <c r="F78" s="307">
        <v>4246</v>
      </c>
    </row>
    <row r="79" spans="1:6" ht="15.75">
      <c r="A79" s="308">
        <v>70</v>
      </c>
      <c r="B79" s="308" t="s">
        <v>626</v>
      </c>
      <c r="C79" s="307">
        <v>5403</v>
      </c>
      <c r="D79" s="307">
        <v>5845</v>
      </c>
      <c r="E79" s="307">
        <v>6066</v>
      </c>
      <c r="F79" s="307">
        <v>6729</v>
      </c>
    </row>
    <row r="80" spans="1:6" ht="15.75">
      <c r="A80" s="308">
        <v>71</v>
      </c>
      <c r="B80" s="308" t="s">
        <v>634</v>
      </c>
      <c r="C80" s="307">
        <v>3448</v>
      </c>
      <c r="D80" s="307">
        <v>3842</v>
      </c>
      <c r="E80" s="307">
        <v>4039</v>
      </c>
      <c r="F80" s="307">
        <v>4630</v>
      </c>
    </row>
    <row r="81" spans="1:6" ht="15.75">
      <c r="A81" s="308">
        <v>72</v>
      </c>
      <c r="B81" s="308" t="s">
        <v>862</v>
      </c>
      <c r="C81" s="307">
        <v>5096</v>
      </c>
      <c r="D81" s="307">
        <v>5542</v>
      </c>
      <c r="E81" s="307">
        <v>5765</v>
      </c>
      <c r="F81" s="307">
        <v>6434</v>
      </c>
    </row>
    <row r="82" spans="1:6" ht="15.75">
      <c r="A82" s="308">
        <v>73</v>
      </c>
      <c r="B82" s="308" t="s">
        <v>658</v>
      </c>
      <c r="C82" s="307">
        <v>4262</v>
      </c>
      <c r="D82" s="307">
        <v>4706</v>
      </c>
      <c r="E82" s="307">
        <v>4928</v>
      </c>
      <c r="F82" s="307">
        <v>5594</v>
      </c>
    </row>
    <row r="83" spans="1:6" ht="15.75">
      <c r="A83" s="308">
        <v>74</v>
      </c>
      <c r="B83" s="308" t="s">
        <v>687</v>
      </c>
      <c r="C83" s="307">
        <v>4895</v>
      </c>
      <c r="D83" s="307">
        <v>5341</v>
      </c>
      <c r="E83" s="307">
        <v>5564</v>
      </c>
      <c r="F83" s="307">
        <v>6233</v>
      </c>
    </row>
    <row r="84" spans="1:6" ht="15.75">
      <c r="A84" s="308">
        <v>75</v>
      </c>
      <c r="B84" s="308" t="s">
        <v>307</v>
      </c>
      <c r="C84" s="307">
        <v>6003</v>
      </c>
      <c r="D84" s="307">
        <v>6417</v>
      </c>
      <c r="E84" s="307">
        <v>6624</v>
      </c>
      <c r="F84" s="307">
        <v>7245</v>
      </c>
    </row>
    <row r="85" spans="1:6" ht="15.75">
      <c r="A85" s="308">
        <v>76</v>
      </c>
      <c r="B85" s="308" t="s">
        <v>752</v>
      </c>
      <c r="C85" s="307">
        <v>3805</v>
      </c>
      <c r="D85" s="307">
        <v>4229</v>
      </c>
      <c r="E85" s="307">
        <v>4441</v>
      </c>
      <c r="F85" s="307">
        <v>5077</v>
      </c>
    </row>
    <row r="86" spans="1:6" ht="15.75">
      <c r="A86" s="308">
        <v>77</v>
      </c>
      <c r="B86" s="308" t="s">
        <v>863</v>
      </c>
      <c r="C86" s="307">
        <v>3115</v>
      </c>
      <c r="D86" s="307">
        <v>3463</v>
      </c>
      <c r="E86" s="307">
        <v>3637</v>
      </c>
      <c r="F86" s="307">
        <v>4159</v>
      </c>
    </row>
    <row r="87" spans="1:6" ht="15.75">
      <c r="A87" s="308">
        <v>78</v>
      </c>
      <c r="B87" s="308" t="s">
        <v>864</v>
      </c>
      <c r="C87" s="307">
        <v>3370</v>
      </c>
      <c r="D87" s="307">
        <v>3770</v>
      </c>
      <c r="E87" s="307">
        <v>3970</v>
      </c>
      <c r="F87" s="307">
        <v>4570</v>
      </c>
    </row>
    <row r="88" spans="1:6" ht="15.75">
      <c r="A88" s="308">
        <v>79</v>
      </c>
      <c r="B88" s="308" t="s">
        <v>304</v>
      </c>
      <c r="C88" s="307">
        <v>5366</v>
      </c>
      <c r="D88" s="307">
        <v>5762</v>
      </c>
      <c r="E88" s="307">
        <v>5960</v>
      </c>
      <c r="F88" s="307">
        <v>6554</v>
      </c>
    </row>
    <row r="89" spans="1:6" ht="15.75">
      <c r="A89" s="308">
        <v>83</v>
      </c>
      <c r="B89" s="308" t="s">
        <v>865</v>
      </c>
      <c r="C89" s="307">
        <v>6398</v>
      </c>
      <c r="D89" s="307">
        <v>6914</v>
      </c>
      <c r="E89" s="307">
        <v>7172</v>
      </c>
      <c r="F89" s="307">
        <v>7946</v>
      </c>
    </row>
    <row r="90" spans="1:6" ht="15.75">
      <c r="A90" s="308">
        <v>86</v>
      </c>
      <c r="B90" s="308" t="s">
        <v>866</v>
      </c>
      <c r="C90" s="307">
        <v>6175</v>
      </c>
      <c r="D90" s="307">
        <v>6673</v>
      </c>
      <c r="E90" s="307">
        <v>6922</v>
      </c>
      <c r="F90" s="307">
        <v>7669</v>
      </c>
    </row>
    <row r="91" spans="1:6" ht="15.75">
      <c r="A91" s="308">
        <v>87</v>
      </c>
      <c r="B91" s="308" t="s">
        <v>867</v>
      </c>
      <c r="C91" s="307">
        <v>7290</v>
      </c>
      <c r="D91" s="307">
        <v>7834</v>
      </c>
      <c r="E91" s="307">
        <v>8106</v>
      </c>
      <c r="F91" s="307">
        <v>8922</v>
      </c>
    </row>
    <row r="92" spans="1:6" ht="15.75">
      <c r="A92" s="308">
        <v>89</v>
      </c>
      <c r="B92" s="308" t="s">
        <v>868</v>
      </c>
      <c r="C92" s="307">
        <v>7782</v>
      </c>
      <c r="D92" s="307">
        <v>8350</v>
      </c>
      <c r="E92" s="307">
        <v>8634</v>
      </c>
      <c r="F92" s="307">
        <v>9486</v>
      </c>
    </row>
    <row r="93" spans="1:6" ht="15.75">
      <c r="A93" s="308">
        <v>91</v>
      </c>
      <c r="B93" s="308" t="s">
        <v>455</v>
      </c>
      <c r="C93" s="307">
        <v>1503</v>
      </c>
      <c r="D93" s="307">
        <v>1769</v>
      </c>
      <c r="E93" s="307">
        <v>1902</v>
      </c>
      <c r="F93" s="307">
        <v>2301</v>
      </c>
    </row>
    <row r="94" spans="1:6" ht="15.75">
      <c r="A94" s="308">
        <v>92</v>
      </c>
      <c r="B94" s="308" t="s">
        <v>869</v>
      </c>
      <c r="C94" s="307">
        <v>1503</v>
      </c>
      <c r="D94" s="307">
        <v>1769</v>
      </c>
      <c r="E94" s="307">
        <v>1902</v>
      </c>
      <c r="F94" s="307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5"/>
  <dimension ref="A1:X571"/>
  <sheetViews>
    <sheetView topLeftCell="A546" workbookViewId="0">
      <selection activeCell="A557" sqref="A557"/>
    </sheetView>
  </sheetViews>
  <sheetFormatPr defaultColWidth="3.28515625" defaultRowHeight="15"/>
  <cols>
    <col min="1" max="1" width="23.140625" style="275" customWidth="1"/>
    <col min="2" max="2" width="14.140625" style="275" customWidth="1"/>
    <col min="3" max="3" width="9.42578125" style="275" customWidth="1"/>
    <col min="4" max="5" width="3.28515625" style="275" customWidth="1"/>
    <col min="6" max="6" width="11.7109375" style="275" customWidth="1"/>
    <col min="7" max="7" width="9.42578125" style="275" customWidth="1"/>
    <col min="8" max="15" width="3.28515625" style="275"/>
    <col min="16" max="16" width="10.140625" style="275" customWidth="1"/>
    <col min="17" max="17" width="10.42578125" style="275" customWidth="1"/>
    <col min="18" max="18" width="3.28515625" style="275"/>
    <col min="19" max="19" width="7.28515625" style="275" bestFit="1" customWidth="1"/>
    <col min="20" max="16384" width="3.28515625" style="275"/>
  </cols>
  <sheetData>
    <row r="1" spans="2:24">
      <c r="B1" s="275" t="s">
        <v>754</v>
      </c>
    </row>
    <row r="2" spans="2:24">
      <c r="B2" s="276" t="s">
        <v>755</v>
      </c>
      <c r="C2" s="277" t="s">
        <v>755</v>
      </c>
      <c r="F2" s="278" t="s">
        <v>211</v>
      </c>
      <c r="G2" s="279" t="s">
        <v>756</v>
      </c>
    </row>
    <row r="3" spans="2:24" ht="15.75">
      <c r="B3" s="280" t="s">
        <v>214</v>
      </c>
      <c r="C3" s="281">
        <v>3</v>
      </c>
      <c r="F3" s="282" t="s">
        <v>755</v>
      </c>
      <c r="G3" s="282" t="s">
        <v>755</v>
      </c>
      <c r="Q3" s="299" t="s">
        <v>755</v>
      </c>
    </row>
    <row r="4" spans="2:24" ht="15.75">
      <c r="B4" s="283" t="s">
        <v>164</v>
      </c>
      <c r="C4" s="284">
        <v>4</v>
      </c>
      <c r="F4" s="285" t="s">
        <v>214</v>
      </c>
      <c r="G4" s="286" t="s">
        <v>215</v>
      </c>
      <c r="Q4" s="300" t="s">
        <v>770</v>
      </c>
    </row>
    <row r="5" spans="2:24" ht="15.75">
      <c r="B5" s="281" t="s">
        <v>250</v>
      </c>
      <c r="C5" s="281">
        <v>5</v>
      </c>
      <c r="F5" s="285" t="s">
        <v>214</v>
      </c>
      <c r="G5" s="287" t="s">
        <v>216</v>
      </c>
      <c r="Q5" s="300" t="s">
        <v>771</v>
      </c>
    </row>
    <row r="6" spans="2:24" ht="15.75">
      <c r="B6" s="283" t="s">
        <v>258</v>
      </c>
      <c r="C6" s="284">
        <v>6</v>
      </c>
      <c r="F6" s="285" t="s">
        <v>214</v>
      </c>
      <c r="G6" s="286" t="s">
        <v>217</v>
      </c>
    </row>
    <row r="7" spans="2:24" ht="15.75">
      <c r="B7" s="280" t="s">
        <v>267</v>
      </c>
      <c r="C7" s="281">
        <v>7</v>
      </c>
      <c r="F7" s="285" t="s">
        <v>214</v>
      </c>
      <c r="G7" s="286" t="s">
        <v>218</v>
      </c>
      <c r="Q7" s="299" t="s">
        <v>755</v>
      </c>
      <c r="X7" s="314" t="s">
        <v>930</v>
      </c>
    </row>
    <row r="8" spans="2:24" ht="15.75">
      <c r="B8" s="283" t="s">
        <v>269</v>
      </c>
      <c r="C8" s="284">
        <v>8</v>
      </c>
      <c r="F8" s="285" t="s">
        <v>214</v>
      </c>
      <c r="G8" s="286" t="s">
        <v>219</v>
      </c>
      <c r="Q8" s="306" t="s">
        <v>833</v>
      </c>
      <c r="X8" s="314" t="s">
        <v>931</v>
      </c>
    </row>
    <row r="9" spans="2:24" ht="15.75">
      <c r="B9" s="280" t="s">
        <v>282</v>
      </c>
      <c r="C9" s="281">
        <v>9</v>
      </c>
      <c r="F9" s="285" t="s">
        <v>214</v>
      </c>
      <c r="G9" s="286" t="s">
        <v>220</v>
      </c>
      <c r="Q9" s="306" t="s">
        <v>834</v>
      </c>
      <c r="X9" s="314" t="s">
        <v>834</v>
      </c>
    </row>
    <row r="10" spans="2:24" ht="15.75">
      <c r="B10" s="283" t="s">
        <v>285</v>
      </c>
      <c r="C10" s="284">
        <v>10</v>
      </c>
      <c r="F10" s="285" t="s">
        <v>214</v>
      </c>
      <c r="G10" s="286" t="s">
        <v>221</v>
      </c>
    </row>
    <row r="11" spans="2:24" ht="15.75">
      <c r="B11" s="280" t="s">
        <v>292</v>
      </c>
      <c r="C11" s="281">
        <v>11</v>
      </c>
      <c r="F11" s="285" t="s">
        <v>214</v>
      </c>
      <c r="G11" s="286" t="s">
        <v>222</v>
      </c>
    </row>
    <row r="12" spans="2:24" ht="15.75">
      <c r="B12" s="283" t="s">
        <v>298</v>
      </c>
      <c r="C12" s="284">
        <v>12</v>
      </c>
      <c r="F12" s="285" t="s">
        <v>164</v>
      </c>
      <c r="G12" s="286" t="s">
        <v>227</v>
      </c>
    </row>
    <row r="13" spans="2:24" ht="15.75">
      <c r="B13" s="280" t="s">
        <v>304</v>
      </c>
      <c r="C13" s="281">
        <v>13</v>
      </c>
      <c r="F13" s="285" t="s">
        <v>164</v>
      </c>
      <c r="G13" s="286" t="s">
        <v>228</v>
      </c>
    </row>
    <row r="14" spans="2:24" ht="15.75">
      <c r="B14" s="283" t="s">
        <v>307</v>
      </c>
      <c r="C14" s="284">
        <v>14</v>
      </c>
      <c r="F14" s="285" t="s">
        <v>164</v>
      </c>
      <c r="G14" s="286" t="s">
        <v>163</v>
      </c>
    </row>
    <row r="15" spans="2:24" ht="15.75">
      <c r="B15" s="280" t="s">
        <v>323</v>
      </c>
      <c r="C15" s="281">
        <v>15</v>
      </c>
      <c r="F15" s="285" t="s">
        <v>164</v>
      </c>
      <c r="G15" s="286" t="s">
        <v>229</v>
      </c>
    </row>
    <row r="16" spans="2:24" ht="15.75">
      <c r="B16" s="283" t="s">
        <v>329</v>
      </c>
      <c r="C16" s="284">
        <v>16</v>
      </c>
      <c r="F16" s="285" t="s">
        <v>164</v>
      </c>
      <c r="G16" s="286" t="s">
        <v>230</v>
      </c>
    </row>
    <row r="17" spans="1:7" ht="15.75">
      <c r="B17" s="280" t="s">
        <v>757</v>
      </c>
      <c r="C17" s="281">
        <v>17</v>
      </c>
      <c r="F17" s="285" t="s">
        <v>164</v>
      </c>
      <c r="G17" s="286" t="s">
        <v>231</v>
      </c>
    </row>
    <row r="18" spans="1:7" ht="15.75">
      <c r="B18" s="283" t="s">
        <v>358</v>
      </c>
      <c r="C18" s="284">
        <v>18</v>
      </c>
      <c r="F18" s="285" t="s">
        <v>164</v>
      </c>
      <c r="G18" s="286" t="s">
        <v>232</v>
      </c>
    </row>
    <row r="19" spans="1:7" ht="15.75">
      <c r="B19" s="280" t="s">
        <v>362</v>
      </c>
      <c r="C19" s="281">
        <v>19</v>
      </c>
      <c r="F19" s="285" t="s">
        <v>164</v>
      </c>
      <c r="G19" s="286" t="s">
        <v>233</v>
      </c>
    </row>
    <row r="20" spans="1:7" ht="15.75">
      <c r="B20" s="283" t="s">
        <v>364</v>
      </c>
      <c r="C20" s="284">
        <v>20</v>
      </c>
      <c r="F20" s="285" t="s">
        <v>164</v>
      </c>
      <c r="G20" s="286" t="s">
        <v>234</v>
      </c>
    </row>
    <row r="21" spans="1:7" ht="15.75">
      <c r="B21" s="280" t="s">
        <v>384</v>
      </c>
      <c r="C21" s="281">
        <v>21</v>
      </c>
      <c r="F21" s="285" t="s">
        <v>164</v>
      </c>
      <c r="G21" s="286" t="s">
        <v>235</v>
      </c>
    </row>
    <row r="22" spans="1:7" ht="36" customHeight="1">
      <c r="B22" s="283" t="s">
        <v>394</v>
      </c>
      <c r="C22" s="284">
        <v>22</v>
      </c>
      <c r="F22" s="285" t="s">
        <v>164</v>
      </c>
      <c r="G22" s="286" t="s">
        <v>236</v>
      </c>
    </row>
    <row r="23" spans="1:7" ht="15.75">
      <c r="B23" s="280" t="s">
        <v>403</v>
      </c>
      <c r="C23" s="281">
        <v>23</v>
      </c>
      <c r="F23" s="285" t="s">
        <v>164</v>
      </c>
      <c r="G23" s="286" t="s">
        <v>237</v>
      </c>
    </row>
    <row r="24" spans="1:7" ht="15.75">
      <c r="B24" s="283" t="s">
        <v>419</v>
      </c>
      <c r="C24" s="284">
        <v>24</v>
      </c>
      <c r="F24" s="285" t="s">
        <v>164</v>
      </c>
      <c r="G24" s="286" t="s">
        <v>238</v>
      </c>
    </row>
    <row r="25" spans="1:7" ht="15.75">
      <c r="B25" s="280" t="s">
        <v>423</v>
      </c>
      <c r="C25" s="281">
        <v>25</v>
      </c>
      <c r="F25" s="285" t="s">
        <v>164</v>
      </c>
      <c r="G25" s="286" t="s">
        <v>239</v>
      </c>
    </row>
    <row r="26" spans="1:7" ht="15.75">
      <c r="B26" s="283" t="s">
        <v>429</v>
      </c>
      <c r="C26" s="284">
        <v>26</v>
      </c>
      <c r="F26" s="285" t="s">
        <v>164</v>
      </c>
      <c r="G26" s="286" t="s">
        <v>240</v>
      </c>
    </row>
    <row r="27" spans="1:7" ht="15.75">
      <c r="B27" s="288" t="s">
        <v>463</v>
      </c>
      <c r="C27" s="281">
        <v>27</v>
      </c>
      <c r="F27" s="285" t="s">
        <v>164</v>
      </c>
      <c r="G27" s="286" t="s">
        <v>241</v>
      </c>
    </row>
    <row r="28" spans="1:7" ht="15.75">
      <c r="B28" s="283" t="s">
        <v>465</v>
      </c>
      <c r="C28" s="284">
        <v>28</v>
      </c>
      <c r="F28" s="285" t="s">
        <v>164</v>
      </c>
      <c r="G28" s="286" t="s">
        <v>242</v>
      </c>
    </row>
    <row r="29" spans="1:7" ht="15.75" customHeight="1">
      <c r="A29" s="275" t="str">
        <f>CONCATENATE(списки!Q552,CHAR(10),списки!Q553,CHAR(10),списки!Q554,CHAR(10),списки!Q555,CHAR(10))</f>
        <v xml:space="preserve">
</v>
      </c>
      <c r="B29" s="280" t="s">
        <v>471</v>
      </c>
      <c r="C29" s="281">
        <v>29</v>
      </c>
      <c r="F29" s="285" t="s">
        <v>164</v>
      </c>
      <c r="G29" s="286" t="s">
        <v>243</v>
      </c>
    </row>
    <row r="30" spans="1:7" ht="15.75">
      <c r="B30" s="283" t="s">
        <v>467</v>
      </c>
      <c r="C30" s="284">
        <v>30</v>
      </c>
      <c r="F30" s="285" t="s">
        <v>164</v>
      </c>
      <c r="G30" s="286" t="s">
        <v>244</v>
      </c>
    </row>
    <row r="31" spans="1:7" ht="15.75">
      <c r="B31" s="280" t="s">
        <v>474</v>
      </c>
      <c r="C31" s="281">
        <v>31</v>
      </c>
      <c r="F31" s="285" t="s">
        <v>164</v>
      </c>
      <c r="G31" s="286" t="s">
        <v>245</v>
      </c>
    </row>
    <row r="32" spans="1:7" ht="15.75">
      <c r="B32" s="283" t="s">
        <v>489</v>
      </c>
      <c r="C32" s="284">
        <v>32</v>
      </c>
      <c r="F32" s="285" t="s">
        <v>164</v>
      </c>
      <c r="G32" s="286" t="s">
        <v>246</v>
      </c>
    </row>
    <row r="33" spans="1:7" ht="15.75">
      <c r="B33" s="280" t="s">
        <v>486</v>
      </c>
      <c r="C33" s="281">
        <v>33</v>
      </c>
      <c r="F33" s="285" t="s">
        <v>164</v>
      </c>
      <c r="G33" s="286" t="s">
        <v>247</v>
      </c>
    </row>
    <row r="34" spans="1:7" ht="15.75">
      <c r="B34" s="283" t="s">
        <v>491</v>
      </c>
      <c r="C34" s="284">
        <v>34</v>
      </c>
      <c r="F34" s="285" t="s">
        <v>164</v>
      </c>
      <c r="G34" s="286" t="s">
        <v>248</v>
      </c>
    </row>
    <row r="35" spans="1:7" ht="15.75">
      <c r="B35" s="280" t="s">
        <v>506</v>
      </c>
      <c r="C35" s="281">
        <v>35</v>
      </c>
      <c r="F35" s="285" t="s">
        <v>164</v>
      </c>
      <c r="G35" s="286" t="s">
        <v>249</v>
      </c>
    </row>
    <row r="36" spans="1:7" ht="15.75">
      <c r="B36" s="283" t="s">
        <v>514</v>
      </c>
      <c r="C36" s="284">
        <v>36</v>
      </c>
      <c r="F36" s="285" t="s">
        <v>250</v>
      </c>
      <c r="G36" s="286" t="s">
        <v>251</v>
      </c>
    </row>
    <row r="37" spans="1:7" ht="15.75">
      <c r="B37" s="280" t="s">
        <v>518</v>
      </c>
      <c r="C37" s="281">
        <v>37</v>
      </c>
      <c r="F37" s="285" t="s">
        <v>250</v>
      </c>
      <c r="G37" s="286" t="s">
        <v>252</v>
      </c>
    </row>
    <row r="38" spans="1:7" ht="15.75">
      <c r="A38" s="289"/>
      <c r="B38" s="283" t="s">
        <v>521</v>
      </c>
      <c r="C38" s="284">
        <v>38</v>
      </c>
      <c r="F38" s="285" t="s">
        <v>250</v>
      </c>
      <c r="G38" s="286" t="s">
        <v>253</v>
      </c>
    </row>
    <row r="39" spans="1:7" ht="15.75">
      <c r="B39" s="280" t="s">
        <v>531</v>
      </c>
      <c r="C39" s="281">
        <v>39</v>
      </c>
      <c r="F39" s="285" t="s">
        <v>250</v>
      </c>
      <c r="G39" s="286" t="s">
        <v>254</v>
      </c>
    </row>
    <row r="40" spans="1:7" ht="15.75">
      <c r="B40" s="283" t="s">
        <v>536</v>
      </c>
      <c r="C40" s="284">
        <v>40</v>
      </c>
      <c r="F40" s="285" t="s">
        <v>250</v>
      </c>
      <c r="G40" s="286" t="s">
        <v>255</v>
      </c>
    </row>
    <row r="41" spans="1:7" ht="15.75">
      <c r="B41" s="280" t="s">
        <v>540</v>
      </c>
      <c r="C41" s="281">
        <v>41</v>
      </c>
      <c r="F41" s="285" t="s">
        <v>250</v>
      </c>
      <c r="G41" s="286" t="s">
        <v>256</v>
      </c>
    </row>
    <row r="42" spans="1:7" ht="15.75">
      <c r="B42" s="283" t="s">
        <v>542</v>
      </c>
      <c r="C42" s="284">
        <v>42</v>
      </c>
      <c r="F42" s="285" t="s">
        <v>250</v>
      </c>
      <c r="G42" s="286" t="s">
        <v>257</v>
      </c>
    </row>
    <row r="43" spans="1:7" ht="15.75">
      <c r="B43" s="290" t="s">
        <v>545</v>
      </c>
      <c r="C43" s="281">
        <v>43</v>
      </c>
      <c r="F43" s="291" t="s">
        <v>258</v>
      </c>
      <c r="G43" s="286" t="s">
        <v>259</v>
      </c>
    </row>
    <row r="44" spans="1:7" ht="15.75">
      <c r="B44" s="283" t="s">
        <v>550</v>
      </c>
      <c r="C44" s="284">
        <v>44</v>
      </c>
      <c r="F44" s="291" t="s">
        <v>258</v>
      </c>
      <c r="G44" s="286" t="s">
        <v>260</v>
      </c>
    </row>
    <row r="45" spans="1:7" ht="15.75">
      <c r="B45" s="280" t="s">
        <v>567</v>
      </c>
      <c r="C45" s="281">
        <v>45</v>
      </c>
      <c r="F45" s="291" t="s">
        <v>267</v>
      </c>
      <c r="G45" s="286" t="s">
        <v>268</v>
      </c>
    </row>
    <row r="46" spans="1:7" ht="15.75">
      <c r="B46" s="283" t="s">
        <v>212</v>
      </c>
      <c r="C46" s="284">
        <v>46</v>
      </c>
      <c r="F46" s="291" t="s">
        <v>269</v>
      </c>
      <c r="G46" s="286" t="s">
        <v>270</v>
      </c>
    </row>
    <row r="47" spans="1:7" ht="15.75">
      <c r="B47" s="280" t="s">
        <v>758</v>
      </c>
      <c r="C47" s="281">
        <v>47</v>
      </c>
      <c r="F47" s="291" t="s">
        <v>282</v>
      </c>
      <c r="G47" s="286" t="s">
        <v>283</v>
      </c>
    </row>
    <row r="48" spans="1:7" ht="15.75">
      <c r="B48" s="283" t="s">
        <v>261</v>
      </c>
      <c r="C48" s="284">
        <v>48</v>
      </c>
      <c r="F48" s="291" t="s">
        <v>282</v>
      </c>
      <c r="G48" s="286" t="s">
        <v>284</v>
      </c>
    </row>
    <row r="49" spans="2:7" ht="15.75">
      <c r="B49" s="280" t="s">
        <v>271</v>
      </c>
      <c r="C49" s="281">
        <v>49</v>
      </c>
      <c r="F49" s="291" t="s">
        <v>285</v>
      </c>
      <c r="G49" s="286" t="s">
        <v>286</v>
      </c>
    </row>
    <row r="50" spans="2:7" ht="15.75">
      <c r="B50" s="283" t="s">
        <v>300</v>
      </c>
      <c r="C50" s="284">
        <v>50</v>
      </c>
      <c r="F50" s="291" t="s">
        <v>285</v>
      </c>
      <c r="G50" s="286" t="s">
        <v>287</v>
      </c>
    </row>
    <row r="51" spans="2:7" ht="15.75">
      <c r="B51" s="280" t="s">
        <v>326</v>
      </c>
      <c r="C51" s="281">
        <v>51</v>
      </c>
      <c r="F51" s="291" t="s">
        <v>285</v>
      </c>
      <c r="G51" s="286" t="s">
        <v>288</v>
      </c>
    </row>
    <row r="52" spans="2:7" ht="15.75">
      <c r="B52" s="283" t="s">
        <v>356</v>
      </c>
      <c r="C52" s="284">
        <v>52</v>
      </c>
      <c r="F52" s="291" t="s">
        <v>285</v>
      </c>
      <c r="G52" s="286" t="s">
        <v>289</v>
      </c>
    </row>
    <row r="53" spans="2:7" ht="15.75">
      <c r="B53" s="280" t="s">
        <v>360</v>
      </c>
      <c r="C53" s="281">
        <v>53</v>
      </c>
      <c r="F53" s="291" t="s">
        <v>285</v>
      </c>
      <c r="G53" s="286" t="s">
        <v>290</v>
      </c>
    </row>
    <row r="54" spans="2:7" ht="15.75">
      <c r="B54" s="283" t="s">
        <v>386</v>
      </c>
      <c r="C54" s="284">
        <v>54</v>
      </c>
      <c r="F54" s="291" t="s">
        <v>285</v>
      </c>
      <c r="G54" s="286" t="s">
        <v>291</v>
      </c>
    </row>
    <row r="55" spans="2:7" ht="15.75">
      <c r="B55" s="280" t="s">
        <v>407</v>
      </c>
      <c r="C55" s="281">
        <v>55</v>
      </c>
      <c r="F55" s="291" t="s">
        <v>292</v>
      </c>
      <c r="G55" s="286" t="s">
        <v>293</v>
      </c>
    </row>
    <row r="56" spans="2:7" ht="15.75">
      <c r="B56" s="283" t="s">
        <v>482</v>
      </c>
      <c r="C56" s="284">
        <v>56</v>
      </c>
      <c r="F56" s="291" t="s">
        <v>292</v>
      </c>
      <c r="G56" s="286" t="s">
        <v>294</v>
      </c>
    </row>
    <row r="57" spans="2:7" ht="15.75">
      <c r="B57" s="280" t="s">
        <v>484</v>
      </c>
      <c r="C57" s="281">
        <v>57</v>
      </c>
      <c r="F57" s="291" t="s">
        <v>292</v>
      </c>
      <c r="G57" s="286" t="s">
        <v>295</v>
      </c>
    </row>
    <row r="58" spans="2:7" ht="15.75">
      <c r="B58" s="283" t="s">
        <v>701</v>
      </c>
      <c r="C58" s="284">
        <v>58</v>
      </c>
      <c r="F58" s="291" t="s">
        <v>292</v>
      </c>
      <c r="G58" s="286" t="s">
        <v>296</v>
      </c>
    </row>
    <row r="59" spans="2:7" ht="15.75">
      <c r="B59" s="280" t="s">
        <v>605</v>
      </c>
      <c r="C59" s="281">
        <v>59</v>
      </c>
      <c r="F59" s="291" t="s">
        <v>292</v>
      </c>
      <c r="G59" s="286" t="s">
        <v>297</v>
      </c>
    </row>
    <row r="60" spans="2:7" ht="15.75">
      <c r="B60" s="283" t="s">
        <v>618</v>
      </c>
      <c r="C60" s="284">
        <v>60</v>
      </c>
      <c r="F60" s="291" t="s">
        <v>298</v>
      </c>
      <c r="G60" s="286" t="s">
        <v>299</v>
      </c>
    </row>
    <row r="61" spans="2:7" ht="15.75">
      <c r="B61" s="280" t="s">
        <v>632</v>
      </c>
      <c r="C61" s="281">
        <v>61</v>
      </c>
      <c r="F61" s="291" t="s">
        <v>304</v>
      </c>
      <c r="G61" s="286" t="s">
        <v>305</v>
      </c>
    </row>
    <row r="62" spans="2:7" ht="15.75">
      <c r="B62" s="283" t="s">
        <v>684</v>
      </c>
      <c r="C62" s="284">
        <v>62</v>
      </c>
      <c r="F62" s="291" t="s">
        <v>304</v>
      </c>
      <c r="G62" s="286" t="s">
        <v>306</v>
      </c>
    </row>
    <row r="63" spans="2:7" ht="15.75">
      <c r="B63" s="280" t="s">
        <v>570</v>
      </c>
      <c r="C63" s="281">
        <v>63</v>
      </c>
      <c r="F63" s="291" t="s">
        <v>307</v>
      </c>
      <c r="G63" s="286" t="s">
        <v>308</v>
      </c>
    </row>
    <row r="64" spans="2:7" ht="15.75">
      <c r="B64" s="283" t="s">
        <v>574</v>
      </c>
      <c r="C64" s="284">
        <v>64</v>
      </c>
      <c r="F64" s="291" t="s">
        <v>307</v>
      </c>
      <c r="G64" s="286" t="s">
        <v>309</v>
      </c>
    </row>
    <row r="65" spans="2:7" ht="45" customHeight="1">
      <c r="B65" s="280" t="s">
        <v>576</v>
      </c>
      <c r="C65" s="281">
        <v>65</v>
      </c>
      <c r="F65" s="291" t="s">
        <v>307</v>
      </c>
      <c r="G65" s="286" t="s">
        <v>310</v>
      </c>
    </row>
    <row r="66" spans="2:7" ht="15.75">
      <c r="B66" s="283" t="s">
        <v>469</v>
      </c>
      <c r="C66" s="284">
        <v>66</v>
      </c>
      <c r="F66" s="291" t="s">
        <v>307</v>
      </c>
      <c r="G66" s="286" t="s">
        <v>311</v>
      </c>
    </row>
    <row r="67" spans="2:7" ht="15.75">
      <c r="B67" s="280" t="s">
        <v>578</v>
      </c>
      <c r="C67" s="281">
        <v>67</v>
      </c>
      <c r="F67" s="291" t="s">
        <v>307</v>
      </c>
      <c r="G67" s="286" t="s">
        <v>312</v>
      </c>
    </row>
    <row r="68" spans="2:7" ht="15.75">
      <c r="B68" s="283" t="s">
        <v>582</v>
      </c>
      <c r="C68" s="284">
        <v>68</v>
      </c>
      <c r="F68" s="291" t="s">
        <v>307</v>
      </c>
      <c r="G68" s="286" t="s">
        <v>313</v>
      </c>
    </row>
    <row r="69" spans="2:7" ht="15.75">
      <c r="B69" s="280" t="s">
        <v>598</v>
      </c>
      <c r="C69" s="281">
        <v>69</v>
      </c>
      <c r="F69" s="291" t="s">
        <v>307</v>
      </c>
      <c r="G69" s="286" t="s">
        <v>314</v>
      </c>
    </row>
    <row r="70" spans="2:7" ht="15.75">
      <c r="B70" s="283" t="s">
        <v>607</v>
      </c>
      <c r="C70" s="284">
        <v>70</v>
      </c>
      <c r="F70" s="291" t="s">
        <v>307</v>
      </c>
      <c r="G70" s="286" t="s">
        <v>315</v>
      </c>
    </row>
    <row r="71" spans="2:7" ht="15.75">
      <c r="B71" s="280" t="s">
        <v>610</v>
      </c>
      <c r="C71" s="281">
        <v>71</v>
      </c>
      <c r="F71" s="291" t="s">
        <v>307</v>
      </c>
      <c r="G71" s="286" t="s">
        <v>316</v>
      </c>
    </row>
    <row r="72" spans="2:7" ht="15.75">
      <c r="B72" s="283" t="s">
        <v>616</v>
      </c>
      <c r="C72" s="284">
        <v>72</v>
      </c>
      <c r="F72" s="291" t="s">
        <v>307</v>
      </c>
      <c r="G72" s="286" t="s">
        <v>317</v>
      </c>
    </row>
    <row r="73" spans="2:7" ht="15.75">
      <c r="B73" s="280" t="s">
        <v>622</v>
      </c>
      <c r="C73" s="281">
        <v>73</v>
      </c>
      <c r="F73" s="291" t="s">
        <v>307</v>
      </c>
      <c r="G73" s="286" t="s">
        <v>318</v>
      </c>
    </row>
    <row r="74" spans="2:7" ht="15.75">
      <c r="B74" s="283" t="s">
        <v>626</v>
      </c>
      <c r="C74" s="284">
        <v>74</v>
      </c>
      <c r="F74" s="291" t="s">
        <v>307</v>
      </c>
      <c r="G74" s="286" t="s">
        <v>319</v>
      </c>
    </row>
    <row r="75" spans="2:7" ht="15.75">
      <c r="B75" s="280" t="s">
        <v>634</v>
      </c>
      <c r="C75" s="281">
        <v>75</v>
      </c>
      <c r="F75" s="291" t="s">
        <v>307</v>
      </c>
      <c r="G75" s="286" t="s">
        <v>320</v>
      </c>
    </row>
    <row r="76" spans="2:7" ht="15.75">
      <c r="B76" s="283" t="s">
        <v>638</v>
      </c>
      <c r="C76" s="284">
        <v>76</v>
      </c>
      <c r="F76" s="291" t="s">
        <v>307</v>
      </c>
      <c r="G76" s="286" t="s">
        <v>321</v>
      </c>
    </row>
    <row r="77" spans="2:7" ht="15.75">
      <c r="B77" s="292" t="s">
        <v>759</v>
      </c>
      <c r="C77" s="281">
        <v>77</v>
      </c>
      <c r="F77" s="291" t="s">
        <v>307</v>
      </c>
      <c r="G77" s="286" t="s">
        <v>322</v>
      </c>
    </row>
    <row r="78" spans="2:7" ht="15.75">
      <c r="B78" s="283" t="s">
        <v>658</v>
      </c>
      <c r="C78" s="284">
        <v>78</v>
      </c>
      <c r="F78" s="291" t="s">
        <v>323</v>
      </c>
      <c r="G78" s="286" t="s">
        <v>324</v>
      </c>
    </row>
    <row r="79" spans="2:7" ht="15.75">
      <c r="B79" s="280" t="s">
        <v>661</v>
      </c>
      <c r="C79" s="281">
        <v>79</v>
      </c>
      <c r="F79" s="291" t="s">
        <v>323</v>
      </c>
      <c r="G79" s="286" t="s">
        <v>325</v>
      </c>
    </row>
    <row r="80" spans="2:7" ht="15.75">
      <c r="B80" s="283" t="s">
        <v>636</v>
      </c>
      <c r="C80" s="284">
        <v>80</v>
      </c>
      <c r="F80" s="291" t="s">
        <v>329</v>
      </c>
      <c r="G80" s="286" t="s">
        <v>330</v>
      </c>
    </row>
    <row r="81" spans="2:7" ht="15.75">
      <c r="B81" s="280" t="s">
        <v>687</v>
      </c>
      <c r="C81" s="281">
        <v>81</v>
      </c>
      <c r="F81" s="291" t="s">
        <v>329</v>
      </c>
      <c r="G81" s="286" t="s">
        <v>331</v>
      </c>
    </row>
    <row r="82" spans="2:7" ht="15.75">
      <c r="B82" s="283" t="s">
        <v>760</v>
      </c>
      <c r="C82" s="284">
        <v>82</v>
      </c>
      <c r="F82" s="291" t="s">
        <v>329</v>
      </c>
      <c r="G82" s="286" t="s">
        <v>332</v>
      </c>
    </row>
    <row r="83" spans="2:7" ht="15.75">
      <c r="B83" s="280" t="s">
        <v>761</v>
      </c>
      <c r="C83" s="281">
        <v>83</v>
      </c>
      <c r="F83" s="291" t="s">
        <v>329</v>
      </c>
      <c r="G83" s="286" t="s">
        <v>333</v>
      </c>
    </row>
    <row r="84" spans="2:7" ht="15.75">
      <c r="B84" s="283" t="s">
        <v>695</v>
      </c>
      <c r="C84" s="284">
        <v>84</v>
      </c>
      <c r="F84" s="291" t="s">
        <v>329</v>
      </c>
      <c r="G84" s="286" t="s">
        <v>334</v>
      </c>
    </row>
    <row r="85" spans="2:7" ht="15.75">
      <c r="B85" s="280" t="s">
        <v>643</v>
      </c>
      <c r="C85" s="281">
        <v>85</v>
      </c>
      <c r="F85" s="291" t="s">
        <v>329</v>
      </c>
      <c r="G85" s="286" t="s">
        <v>335</v>
      </c>
    </row>
    <row r="86" spans="2:7" ht="15.75">
      <c r="B86" s="275" t="s">
        <v>752</v>
      </c>
      <c r="C86" s="284">
        <v>86</v>
      </c>
      <c r="F86" s="291" t="s">
        <v>329</v>
      </c>
      <c r="G86" s="286" t="s">
        <v>336</v>
      </c>
    </row>
    <row r="87" spans="2:7" ht="15.75">
      <c r="B87" s="275" t="s">
        <v>455</v>
      </c>
      <c r="C87" s="281">
        <v>87</v>
      </c>
      <c r="F87" s="291" t="s">
        <v>329</v>
      </c>
      <c r="G87" s="286" t="s">
        <v>337</v>
      </c>
    </row>
    <row r="88" spans="2:7" ht="15.75">
      <c r="B88" s="275" t="s">
        <v>461</v>
      </c>
      <c r="C88" s="284">
        <v>88</v>
      </c>
      <c r="F88" s="291" t="s">
        <v>329</v>
      </c>
      <c r="G88" s="286" t="s">
        <v>338</v>
      </c>
    </row>
    <row r="89" spans="2:7" ht="15.75">
      <c r="F89" s="291" t="s">
        <v>329</v>
      </c>
      <c r="G89" s="286" t="s">
        <v>339</v>
      </c>
    </row>
    <row r="90" spans="2:7" ht="15.75">
      <c r="F90" s="291" t="s">
        <v>329</v>
      </c>
      <c r="G90" s="286" t="s">
        <v>340</v>
      </c>
    </row>
    <row r="91" spans="2:7" ht="15.75">
      <c r="F91" s="291" t="s">
        <v>329</v>
      </c>
      <c r="G91" s="286" t="s">
        <v>341</v>
      </c>
    </row>
    <row r="92" spans="2:7" ht="15.75">
      <c r="F92" s="291" t="s">
        <v>329</v>
      </c>
      <c r="G92" s="286" t="s">
        <v>342</v>
      </c>
    </row>
    <row r="93" spans="2:7" ht="15.75">
      <c r="F93" s="291" t="s">
        <v>329</v>
      </c>
      <c r="G93" s="286" t="s">
        <v>343</v>
      </c>
    </row>
    <row r="94" spans="2:7" ht="15.75">
      <c r="F94" s="291" t="s">
        <v>329</v>
      </c>
      <c r="G94" s="286" t="s">
        <v>344</v>
      </c>
    </row>
    <row r="95" spans="2:7" ht="15.75">
      <c r="F95" s="291" t="s">
        <v>329</v>
      </c>
      <c r="G95" s="286" t="s">
        <v>345</v>
      </c>
    </row>
    <row r="96" spans="2:7" ht="15.75">
      <c r="F96" s="291" t="s">
        <v>329</v>
      </c>
      <c r="G96" s="286" t="s">
        <v>346</v>
      </c>
    </row>
    <row r="97" spans="6:7" ht="15.75">
      <c r="F97" s="291" t="s">
        <v>329</v>
      </c>
      <c r="G97" s="286" t="s">
        <v>347</v>
      </c>
    </row>
    <row r="98" spans="6:7" ht="15.75">
      <c r="F98" s="291" t="s">
        <v>329</v>
      </c>
      <c r="G98" s="286" t="s">
        <v>348</v>
      </c>
    </row>
    <row r="99" spans="6:7" ht="15.75">
      <c r="F99" s="291" t="s">
        <v>329</v>
      </c>
      <c r="G99" s="286" t="s">
        <v>349</v>
      </c>
    </row>
    <row r="100" spans="6:7" ht="15.75">
      <c r="F100" s="291" t="s">
        <v>329</v>
      </c>
      <c r="G100" s="286" t="s">
        <v>350</v>
      </c>
    </row>
    <row r="101" spans="6:7" ht="15.75">
      <c r="F101" s="291" t="s">
        <v>329</v>
      </c>
      <c r="G101" s="286" t="s">
        <v>351</v>
      </c>
    </row>
    <row r="102" spans="6:7" ht="15.75">
      <c r="F102" s="291" t="s">
        <v>329</v>
      </c>
      <c r="G102" s="286" t="s">
        <v>352</v>
      </c>
    </row>
    <row r="103" spans="6:7" ht="15.75">
      <c r="F103" s="291" t="s">
        <v>329</v>
      </c>
      <c r="G103" s="286" t="s">
        <v>353</v>
      </c>
    </row>
    <row r="104" spans="6:7" ht="15.75">
      <c r="F104" s="291" t="s">
        <v>329</v>
      </c>
      <c r="G104" s="286" t="s">
        <v>354</v>
      </c>
    </row>
    <row r="105" spans="6:7" ht="15.75">
      <c r="F105" s="291" t="s">
        <v>329</v>
      </c>
      <c r="G105" s="286" t="s">
        <v>355</v>
      </c>
    </row>
    <row r="106" spans="6:7" ht="15.75">
      <c r="F106" s="291" t="s">
        <v>757</v>
      </c>
      <c r="G106" s="286" t="s">
        <v>357</v>
      </c>
    </row>
    <row r="107" spans="6:7" ht="15.75">
      <c r="F107" s="291" t="s">
        <v>358</v>
      </c>
      <c r="G107" s="286" t="s">
        <v>359</v>
      </c>
    </row>
    <row r="108" spans="6:7" ht="15.75">
      <c r="F108" s="291" t="s">
        <v>362</v>
      </c>
      <c r="G108" s="286" t="s">
        <v>363</v>
      </c>
    </row>
    <row r="109" spans="6:7" ht="15.75">
      <c r="F109" s="291" t="s">
        <v>364</v>
      </c>
      <c r="G109" s="286" t="s">
        <v>365</v>
      </c>
    </row>
    <row r="110" spans="6:7" ht="15.75">
      <c r="F110" s="291" t="s">
        <v>364</v>
      </c>
      <c r="G110" s="286" t="s">
        <v>366</v>
      </c>
    </row>
    <row r="111" spans="6:7" ht="15.75">
      <c r="F111" s="291" t="s">
        <v>364</v>
      </c>
      <c r="G111" s="286" t="s">
        <v>367</v>
      </c>
    </row>
    <row r="112" spans="6:7" ht="15.75">
      <c r="F112" s="291" t="s">
        <v>364</v>
      </c>
      <c r="G112" s="286" t="s">
        <v>368</v>
      </c>
    </row>
    <row r="113" spans="6:7" ht="15.75">
      <c r="F113" s="291" t="s">
        <v>364</v>
      </c>
      <c r="G113" s="286" t="s">
        <v>369</v>
      </c>
    </row>
    <row r="114" spans="6:7" ht="15.75">
      <c r="F114" s="291" t="s">
        <v>364</v>
      </c>
      <c r="G114" s="286" t="s">
        <v>370</v>
      </c>
    </row>
    <row r="115" spans="6:7" ht="15.75">
      <c r="F115" s="291" t="s">
        <v>364</v>
      </c>
      <c r="G115" s="286" t="s">
        <v>371</v>
      </c>
    </row>
    <row r="116" spans="6:7" ht="15.75">
      <c r="F116" s="291" t="s">
        <v>364</v>
      </c>
      <c r="G116" s="286" t="s">
        <v>372</v>
      </c>
    </row>
    <row r="117" spans="6:7" ht="15.75">
      <c r="F117" s="291" t="s">
        <v>364</v>
      </c>
      <c r="G117" s="286" t="s">
        <v>373</v>
      </c>
    </row>
    <row r="118" spans="6:7" ht="15.75">
      <c r="F118" s="291" t="s">
        <v>364</v>
      </c>
      <c r="G118" s="286" t="s">
        <v>374</v>
      </c>
    </row>
    <row r="119" spans="6:7" ht="15.75">
      <c r="F119" s="291" t="s">
        <v>364</v>
      </c>
      <c r="G119" s="286" t="s">
        <v>376</v>
      </c>
    </row>
    <row r="120" spans="6:7" ht="15.75">
      <c r="F120" s="291" t="s">
        <v>364</v>
      </c>
      <c r="G120" s="286" t="s">
        <v>375</v>
      </c>
    </row>
    <row r="121" spans="6:7" ht="15.75">
      <c r="F121" s="291" t="s">
        <v>364</v>
      </c>
      <c r="G121" s="286" t="s">
        <v>377</v>
      </c>
    </row>
    <row r="122" spans="6:7" ht="15.75">
      <c r="F122" s="291" t="s">
        <v>364</v>
      </c>
      <c r="G122" s="286" t="s">
        <v>378</v>
      </c>
    </row>
    <row r="123" spans="6:7" ht="15.75">
      <c r="F123" s="291" t="s">
        <v>364</v>
      </c>
      <c r="G123" s="286" t="s">
        <v>379</v>
      </c>
    </row>
    <row r="124" spans="6:7" ht="15.75">
      <c r="F124" s="291" t="s">
        <v>364</v>
      </c>
      <c r="G124" s="286" t="s">
        <v>380</v>
      </c>
    </row>
    <row r="125" spans="6:7" ht="15.75">
      <c r="F125" s="291" t="s">
        <v>364</v>
      </c>
      <c r="G125" s="286" t="s">
        <v>381</v>
      </c>
    </row>
    <row r="126" spans="6:7" ht="15.75">
      <c r="F126" s="291" t="s">
        <v>364</v>
      </c>
      <c r="G126" s="286" t="s">
        <v>383</v>
      </c>
    </row>
    <row r="127" spans="6:7" ht="15.75">
      <c r="F127" s="291" t="s">
        <v>364</v>
      </c>
      <c r="G127" s="288" t="s">
        <v>382</v>
      </c>
    </row>
    <row r="128" spans="6:7" ht="15.75">
      <c r="F128" s="291" t="s">
        <v>384</v>
      </c>
      <c r="G128" s="286" t="s">
        <v>385</v>
      </c>
    </row>
    <row r="129" spans="6:7" ht="15.75">
      <c r="F129" s="291" t="s">
        <v>394</v>
      </c>
      <c r="G129" s="286" t="s">
        <v>395</v>
      </c>
    </row>
    <row r="130" spans="6:7" ht="15.75">
      <c r="F130" s="291" t="s">
        <v>394</v>
      </c>
      <c r="G130" s="286" t="s">
        <v>396</v>
      </c>
    </row>
    <row r="131" spans="6:7" ht="15.75">
      <c r="F131" s="291" t="s">
        <v>394</v>
      </c>
      <c r="G131" s="286" t="s">
        <v>397</v>
      </c>
    </row>
    <row r="132" spans="6:7" ht="15.75">
      <c r="F132" s="291" t="s">
        <v>394</v>
      </c>
      <c r="G132" s="286" t="s">
        <v>398</v>
      </c>
    </row>
    <row r="133" spans="6:7" ht="15.75">
      <c r="F133" s="291" t="s">
        <v>394</v>
      </c>
      <c r="G133" s="286" t="s">
        <v>399</v>
      </c>
    </row>
    <row r="134" spans="6:7" ht="15.75">
      <c r="F134" s="291" t="s">
        <v>394</v>
      </c>
      <c r="G134" s="286" t="s">
        <v>400</v>
      </c>
    </row>
    <row r="135" spans="6:7" ht="15.75">
      <c r="F135" s="291" t="s">
        <v>394</v>
      </c>
      <c r="G135" s="293" t="s">
        <v>401</v>
      </c>
    </row>
    <row r="136" spans="6:7" ht="15.75">
      <c r="F136" s="291" t="s">
        <v>394</v>
      </c>
      <c r="G136" s="293" t="s">
        <v>402</v>
      </c>
    </row>
    <row r="137" spans="6:7" ht="15.75">
      <c r="F137" s="291" t="s">
        <v>403</v>
      </c>
      <c r="G137" s="288" t="s">
        <v>404</v>
      </c>
    </row>
    <row r="138" spans="6:7" ht="15.75">
      <c r="F138" s="291" t="s">
        <v>403</v>
      </c>
      <c r="G138" s="288" t="s">
        <v>405</v>
      </c>
    </row>
    <row r="139" spans="6:7" ht="15.75">
      <c r="F139" s="291" t="s">
        <v>403</v>
      </c>
      <c r="G139" s="288" t="s">
        <v>406</v>
      </c>
    </row>
    <row r="140" spans="6:7" ht="15.75">
      <c r="F140" s="291" t="s">
        <v>419</v>
      </c>
      <c r="G140" s="288" t="s">
        <v>420</v>
      </c>
    </row>
    <row r="141" spans="6:7" ht="15.75">
      <c r="F141" s="291" t="s">
        <v>419</v>
      </c>
      <c r="G141" s="288" t="s">
        <v>421</v>
      </c>
    </row>
    <row r="142" spans="6:7" ht="15.75">
      <c r="F142" s="291" t="s">
        <v>419</v>
      </c>
      <c r="G142" s="288" t="s">
        <v>422</v>
      </c>
    </row>
    <row r="143" spans="6:7" ht="15.75">
      <c r="F143" s="291" t="s">
        <v>423</v>
      </c>
      <c r="G143" s="288" t="s">
        <v>424</v>
      </c>
    </row>
    <row r="144" spans="6:7" ht="15.75">
      <c r="F144" s="291" t="s">
        <v>423</v>
      </c>
      <c r="G144" s="288" t="s">
        <v>425</v>
      </c>
    </row>
    <row r="145" spans="6:7" ht="15.75">
      <c r="F145" s="291" t="s">
        <v>423</v>
      </c>
      <c r="G145" s="288" t="s">
        <v>426</v>
      </c>
    </row>
    <row r="146" spans="6:7" ht="15.75">
      <c r="F146" s="291" t="s">
        <v>423</v>
      </c>
      <c r="G146" s="288" t="s">
        <v>427</v>
      </c>
    </row>
    <row r="147" spans="6:7" ht="15.75">
      <c r="F147" s="291" t="s">
        <v>423</v>
      </c>
      <c r="G147" s="288" t="s">
        <v>428</v>
      </c>
    </row>
    <row r="148" spans="6:7" ht="15.75">
      <c r="F148" s="291" t="s">
        <v>429</v>
      </c>
      <c r="G148" s="288" t="s">
        <v>430</v>
      </c>
    </row>
    <row r="149" spans="6:7" ht="15.75">
      <c r="F149" s="291" t="s">
        <v>429</v>
      </c>
      <c r="G149" s="288" t="s">
        <v>431</v>
      </c>
    </row>
    <row r="150" spans="6:7" ht="15.75">
      <c r="F150" s="291" t="s">
        <v>429</v>
      </c>
      <c r="G150" s="288" t="s">
        <v>432</v>
      </c>
    </row>
    <row r="151" spans="6:7" ht="15.75">
      <c r="F151" s="291" t="s">
        <v>429</v>
      </c>
      <c r="G151" s="288" t="s">
        <v>433</v>
      </c>
    </row>
    <row r="152" spans="6:7" ht="15.75">
      <c r="F152" s="291" t="s">
        <v>429</v>
      </c>
      <c r="G152" s="288" t="s">
        <v>434</v>
      </c>
    </row>
    <row r="153" spans="6:7" ht="15.75">
      <c r="F153" s="291" t="s">
        <v>429</v>
      </c>
      <c r="G153" s="288" t="s">
        <v>435</v>
      </c>
    </row>
    <row r="154" spans="6:7" ht="15.75">
      <c r="F154" s="291" t="s">
        <v>429</v>
      </c>
      <c r="G154" s="286" t="s">
        <v>436</v>
      </c>
    </row>
    <row r="155" spans="6:7" ht="15.75">
      <c r="F155" s="291" t="s">
        <v>429</v>
      </c>
      <c r="G155" s="288" t="s">
        <v>437</v>
      </c>
    </row>
    <row r="156" spans="6:7" ht="15.75">
      <c r="F156" s="291" t="s">
        <v>429</v>
      </c>
      <c r="G156" s="286" t="s">
        <v>438</v>
      </c>
    </row>
    <row r="157" spans="6:7" ht="15.75">
      <c r="F157" s="291" t="s">
        <v>429</v>
      </c>
      <c r="G157" s="286" t="s">
        <v>439</v>
      </c>
    </row>
    <row r="158" spans="6:7" ht="15.75">
      <c r="F158" s="291" t="s">
        <v>429</v>
      </c>
      <c r="G158" s="286" t="s">
        <v>440</v>
      </c>
    </row>
    <row r="159" spans="6:7" ht="15.75">
      <c r="F159" s="291" t="s">
        <v>429</v>
      </c>
      <c r="G159" s="286" t="s">
        <v>441</v>
      </c>
    </row>
    <row r="160" spans="6:7" ht="15.75">
      <c r="F160" s="291" t="s">
        <v>429</v>
      </c>
      <c r="G160" s="286" t="s">
        <v>442</v>
      </c>
    </row>
    <row r="161" spans="6:7" ht="15.75">
      <c r="F161" s="291" t="s">
        <v>429</v>
      </c>
      <c r="G161" s="286" t="s">
        <v>443</v>
      </c>
    </row>
    <row r="162" spans="6:7" ht="15.75">
      <c r="F162" s="291" t="s">
        <v>429</v>
      </c>
      <c r="G162" s="286" t="s">
        <v>444</v>
      </c>
    </row>
    <row r="163" spans="6:7" ht="15.75">
      <c r="F163" s="291" t="s">
        <v>429</v>
      </c>
      <c r="G163" s="286" t="s">
        <v>445</v>
      </c>
    </row>
    <row r="164" spans="6:7" ht="15.75">
      <c r="F164" s="291" t="s">
        <v>429</v>
      </c>
      <c r="G164" s="286" t="s">
        <v>367</v>
      </c>
    </row>
    <row r="165" spans="6:7" ht="15.75">
      <c r="F165" s="291" t="s">
        <v>429</v>
      </c>
      <c r="G165" s="286" t="s">
        <v>446</v>
      </c>
    </row>
    <row r="166" spans="6:7" ht="15.75">
      <c r="F166" s="291" t="s">
        <v>429</v>
      </c>
      <c r="G166" s="286" t="s">
        <v>447</v>
      </c>
    </row>
    <row r="167" spans="6:7" ht="15.75">
      <c r="F167" s="291" t="s">
        <v>429</v>
      </c>
      <c r="G167" s="286" t="s">
        <v>448</v>
      </c>
    </row>
    <row r="168" spans="6:7" ht="15.75">
      <c r="F168" s="291" t="s">
        <v>429</v>
      </c>
      <c r="G168" s="286" t="s">
        <v>449</v>
      </c>
    </row>
    <row r="169" spans="6:7" ht="15.75">
      <c r="F169" s="291" t="s">
        <v>429</v>
      </c>
      <c r="G169" s="286" t="s">
        <v>450</v>
      </c>
    </row>
    <row r="170" spans="6:7" ht="15.75">
      <c r="F170" s="291" t="s">
        <v>429</v>
      </c>
      <c r="G170" s="286" t="s">
        <v>451</v>
      </c>
    </row>
    <row r="171" spans="6:7" ht="15.75">
      <c r="F171" s="291" t="s">
        <v>429</v>
      </c>
      <c r="G171" s="286" t="s">
        <v>452</v>
      </c>
    </row>
    <row r="172" spans="6:7" ht="15.75">
      <c r="F172" s="291" t="s">
        <v>429</v>
      </c>
      <c r="G172" s="286" t="s">
        <v>453</v>
      </c>
    </row>
    <row r="173" spans="6:7" ht="15.75">
      <c r="F173" s="291" t="s">
        <v>429</v>
      </c>
      <c r="G173" s="286" t="s">
        <v>454</v>
      </c>
    </row>
    <row r="174" spans="6:7" ht="15.75">
      <c r="F174" s="291" t="s">
        <v>463</v>
      </c>
      <c r="G174" s="286" t="s">
        <v>464</v>
      </c>
    </row>
    <row r="175" spans="6:7" ht="15.75">
      <c r="F175" s="291" t="s">
        <v>465</v>
      </c>
      <c r="G175" s="286" t="s">
        <v>466</v>
      </c>
    </row>
    <row r="176" spans="6:7" ht="15.75">
      <c r="F176" s="291" t="s">
        <v>471</v>
      </c>
      <c r="G176" s="286" t="s">
        <v>472</v>
      </c>
    </row>
    <row r="177" spans="6:7" ht="15.75">
      <c r="F177" s="291" t="s">
        <v>471</v>
      </c>
      <c r="G177" s="286" t="s">
        <v>473</v>
      </c>
    </row>
    <row r="178" spans="6:7" ht="15.75">
      <c r="F178" s="291" t="s">
        <v>467</v>
      </c>
      <c r="G178" s="286" t="s">
        <v>468</v>
      </c>
    </row>
    <row r="179" spans="6:7" ht="15.75">
      <c r="F179" s="291" t="s">
        <v>474</v>
      </c>
      <c r="G179" s="286" t="s">
        <v>475</v>
      </c>
    </row>
    <row r="180" spans="6:7" ht="15.75">
      <c r="F180" s="291" t="s">
        <v>474</v>
      </c>
      <c r="G180" s="286" t="s">
        <v>476</v>
      </c>
    </row>
    <row r="181" spans="6:7" ht="15.75">
      <c r="F181" s="291" t="s">
        <v>474</v>
      </c>
      <c r="G181" s="286" t="s">
        <v>477</v>
      </c>
    </row>
    <row r="182" spans="6:7" ht="15.75">
      <c r="F182" s="291" t="s">
        <v>474</v>
      </c>
      <c r="G182" s="286" t="s">
        <v>478</v>
      </c>
    </row>
    <row r="183" spans="6:7" ht="15.75">
      <c r="F183" s="291" t="s">
        <v>474</v>
      </c>
      <c r="G183" s="286" t="s">
        <v>479</v>
      </c>
    </row>
    <row r="184" spans="6:7" ht="15.75">
      <c r="F184" s="291" t="s">
        <v>474</v>
      </c>
      <c r="G184" s="286" t="s">
        <v>480</v>
      </c>
    </row>
    <row r="185" spans="6:7" ht="15.75">
      <c r="F185" s="291" t="s">
        <v>474</v>
      </c>
      <c r="G185" s="286" t="s">
        <v>481</v>
      </c>
    </row>
    <row r="186" spans="6:7" ht="15.75">
      <c r="F186" s="291" t="s">
        <v>489</v>
      </c>
      <c r="G186" s="286" t="s">
        <v>490</v>
      </c>
    </row>
    <row r="187" spans="6:7" ht="15.75">
      <c r="F187" s="291" t="s">
        <v>486</v>
      </c>
      <c r="G187" s="286" t="s">
        <v>487</v>
      </c>
    </row>
    <row r="188" spans="6:7" ht="15.75">
      <c r="F188" s="291" t="s">
        <v>486</v>
      </c>
      <c r="G188" s="286" t="s">
        <v>488</v>
      </c>
    </row>
    <row r="189" spans="6:7" ht="15.75">
      <c r="F189" s="291" t="s">
        <v>491</v>
      </c>
      <c r="G189" s="286" t="s">
        <v>492</v>
      </c>
    </row>
    <row r="190" spans="6:7" ht="15.75">
      <c r="F190" s="291" t="s">
        <v>491</v>
      </c>
      <c r="G190" s="286" t="s">
        <v>493</v>
      </c>
    </row>
    <row r="191" spans="6:7" ht="15.75">
      <c r="F191" s="291" t="s">
        <v>491</v>
      </c>
      <c r="G191" s="286" t="s">
        <v>494</v>
      </c>
    </row>
    <row r="192" spans="6:7" ht="15.75">
      <c r="F192" s="291" t="s">
        <v>491</v>
      </c>
      <c r="G192" s="286" t="s">
        <v>495</v>
      </c>
    </row>
    <row r="193" spans="6:7" ht="15.75">
      <c r="F193" s="291" t="s">
        <v>491</v>
      </c>
      <c r="G193" s="286" t="s">
        <v>496</v>
      </c>
    </row>
    <row r="194" spans="6:7" ht="15.75">
      <c r="F194" s="291" t="s">
        <v>491</v>
      </c>
      <c r="G194" s="286" t="s">
        <v>497</v>
      </c>
    </row>
    <row r="195" spans="6:7" ht="15.75">
      <c r="F195" s="291" t="s">
        <v>491</v>
      </c>
      <c r="G195" s="286" t="s">
        <v>498</v>
      </c>
    </row>
    <row r="196" spans="6:7" ht="15.75">
      <c r="F196" s="291" t="s">
        <v>491</v>
      </c>
      <c r="G196" s="286" t="s">
        <v>499</v>
      </c>
    </row>
    <row r="197" spans="6:7" ht="15.75">
      <c r="F197" s="291" t="s">
        <v>491</v>
      </c>
      <c r="G197" s="286" t="s">
        <v>500</v>
      </c>
    </row>
    <row r="198" spans="6:7" ht="15.75">
      <c r="F198" s="291" t="s">
        <v>491</v>
      </c>
      <c r="G198" s="286" t="s">
        <v>501</v>
      </c>
    </row>
    <row r="199" spans="6:7" ht="15.75">
      <c r="F199" s="291" t="s">
        <v>491</v>
      </c>
      <c r="G199" s="286" t="s">
        <v>502</v>
      </c>
    </row>
    <row r="200" spans="6:7" ht="15.75">
      <c r="F200" s="291" t="s">
        <v>491</v>
      </c>
      <c r="G200" s="288" t="s">
        <v>503</v>
      </c>
    </row>
    <row r="201" spans="6:7" ht="15.75">
      <c r="F201" s="291" t="s">
        <v>491</v>
      </c>
      <c r="G201" s="288" t="s">
        <v>504</v>
      </c>
    </row>
    <row r="202" spans="6:7" ht="15.75">
      <c r="F202" s="291" t="s">
        <v>491</v>
      </c>
      <c r="G202" s="288" t="s">
        <v>505</v>
      </c>
    </row>
    <row r="203" spans="6:7" ht="15.75">
      <c r="F203" s="291" t="s">
        <v>506</v>
      </c>
      <c r="G203" s="288" t="s">
        <v>507</v>
      </c>
    </row>
    <row r="204" spans="6:7" ht="15.75">
      <c r="F204" s="291" t="s">
        <v>506</v>
      </c>
      <c r="G204" s="288" t="s">
        <v>508</v>
      </c>
    </row>
    <row r="205" spans="6:7" ht="15.75">
      <c r="F205" s="291" t="s">
        <v>506</v>
      </c>
      <c r="G205" s="288" t="s">
        <v>509</v>
      </c>
    </row>
    <row r="206" spans="6:7" ht="15.75">
      <c r="F206" s="291" t="s">
        <v>506</v>
      </c>
      <c r="G206" s="288" t="s">
        <v>510</v>
      </c>
    </row>
    <row r="207" spans="6:7" ht="15.75">
      <c r="F207" s="291" t="s">
        <v>506</v>
      </c>
      <c r="G207" s="288" t="s">
        <v>511</v>
      </c>
    </row>
    <row r="208" spans="6:7" ht="15.75">
      <c r="F208" s="291" t="s">
        <v>506</v>
      </c>
      <c r="G208" s="288" t="s">
        <v>512</v>
      </c>
    </row>
    <row r="209" spans="6:7" ht="15.75">
      <c r="F209" s="291" t="s">
        <v>506</v>
      </c>
      <c r="G209" s="288" t="s">
        <v>513</v>
      </c>
    </row>
    <row r="210" spans="6:7" ht="15.75">
      <c r="F210" s="291" t="s">
        <v>514</v>
      </c>
      <c r="G210" s="288" t="s">
        <v>515</v>
      </c>
    </row>
    <row r="211" spans="6:7" ht="15.75">
      <c r="F211" s="291" t="s">
        <v>514</v>
      </c>
      <c r="G211" s="288" t="s">
        <v>516</v>
      </c>
    </row>
    <row r="212" spans="6:7" ht="15.75">
      <c r="F212" s="291" t="s">
        <v>514</v>
      </c>
      <c r="G212" s="288" t="s">
        <v>517</v>
      </c>
    </row>
    <row r="213" spans="6:7" ht="15.75">
      <c r="F213" s="291" t="s">
        <v>518</v>
      </c>
      <c r="G213" s="288" t="s">
        <v>519</v>
      </c>
    </row>
    <row r="214" spans="6:7" ht="15.75">
      <c r="F214" s="291" t="s">
        <v>518</v>
      </c>
      <c r="G214" s="288" t="s">
        <v>520</v>
      </c>
    </row>
    <row r="215" spans="6:7" ht="15.75">
      <c r="F215" s="291" t="s">
        <v>521</v>
      </c>
      <c r="G215" s="288" t="s">
        <v>522</v>
      </c>
    </row>
    <row r="216" spans="6:7" ht="15.75">
      <c r="F216" s="291" t="s">
        <v>521</v>
      </c>
      <c r="G216" s="288" t="s">
        <v>523</v>
      </c>
    </row>
    <row r="217" spans="6:7" ht="15.75">
      <c r="F217" s="291" t="s">
        <v>521</v>
      </c>
      <c r="G217" s="288" t="s">
        <v>524</v>
      </c>
    </row>
    <row r="218" spans="6:7" ht="15.75">
      <c r="F218" s="291" t="s">
        <v>521</v>
      </c>
      <c r="G218" s="288" t="s">
        <v>525</v>
      </c>
    </row>
    <row r="219" spans="6:7" ht="15.75">
      <c r="F219" s="291" t="s">
        <v>521</v>
      </c>
      <c r="G219" s="288" t="s">
        <v>526</v>
      </c>
    </row>
    <row r="220" spans="6:7" ht="15.75">
      <c r="F220" s="291" t="s">
        <v>521</v>
      </c>
      <c r="G220" s="288" t="s">
        <v>527</v>
      </c>
    </row>
    <row r="221" spans="6:7" ht="15.75">
      <c r="F221" s="291" t="s">
        <v>521</v>
      </c>
      <c r="G221" s="288" t="s">
        <v>528</v>
      </c>
    </row>
    <row r="222" spans="6:7" ht="15.75">
      <c r="F222" s="291" t="s">
        <v>521</v>
      </c>
      <c r="G222" s="288" t="s">
        <v>529</v>
      </c>
    </row>
    <row r="223" spans="6:7" ht="15.75">
      <c r="F223" s="291" t="s">
        <v>521</v>
      </c>
      <c r="G223" s="288" t="s">
        <v>530</v>
      </c>
    </row>
    <row r="224" spans="6:7" ht="15.75">
      <c r="F224" s="291" t="s">
        <v>531</v>
      </c>
      <c r="G224" s="288" t="s">
        <v>532</v>
      </c>
    </row>
    <row r="225" spans="6:7" ht="15.75">
      <c r="F225" s="291" t="s">
        <v>531</v>
      </c>
      <c r="G225" s="288" t="s">
        <v>533</v>
      </c>
    </row>
    <row r="226" spans="6:7" ht="15.75">
      <c r="F226" s="291" t="s">
        <v>531</v>
      </c>
      <c r="G226" s="286" t="s">
        <v>534</v>
      </c>
    </row>
    <row r="227" spans="6:7" ht="15.75">
      <c r="F227" s="291" t="s">
        <v>531</v>
      </c>
      <c r="G227" s="286" t="s">
        <v>535</v>
      </c>
    </row>
    <row r="228" spans="6:7" ht="15.75">
      <c r="F228" s="291" t="s">
        <v>536</v>
      </c>
      <c r="G228" s="286" t="s">
        <v>537</v>
      </c>
    </row>
    <row r="229" spans="6:7" ht="15.75">
      <c r="F229" s="291" t="s">
        <v>536</v>
      </c>
      <c r="G229" s="286" t="s">
        <v>538</v>
      </c>
    </row>
    <row r="230" spans="6:7" ht="15.75">
      <c r="F230" s="291" t="s">
        <v>536</v>
      </c>
      <c r="G230" s="286" t="s">
        <v>539</v>
      </c>
    </row>
    <row r="231" spans="6:7" ht="15.75">
      <c r="F231" s="291" t="s">
        <v>540</v>
      </c>
      <c r="G231" s="286" t="s">
        <v>541</v>
      </c>
    </row>
    <row r="232" spans="6:7" ht="15.75">
      <c r="F232" s="291" t="s">
        <v>542</v>
      </c>
      <c r="G232" s="286" t="s">
        <v>543</v>
      </c>
    </row>
    <row r="233" spans="6:7" ht="15.75">
      <c r="F233" s="291" t="s">
        <v>542</v>
      </c>
      <c r="G233" s="286" t="s">
        <v>544</v>
      </c>
    </row>
    <row r="234" spans="6:7" ht="15.75">
      <c r="F234" s="291" t="s">
        <v>545</v>
      </c>
      <c r="G234" s="286" t="s">
        <v>546</v>
      </c>
    </row>
    <row r="235" spans="6:7" ht="15.75">
      <c r="F235" s="291" t="s">
        <v>545</v>
      </c>
      <c r="G235" s="286" t="s">
        <v>547</v>
      </c>
    </row>
    <row r="236" spans="6:7" ht="15.75">
      <c r="F236" s="291" t="s">
        <v>545</v>
      </c>
      <c r="G236" s="286" t="s">
        <v>548</v>
      </c>
    </row>
    <row r="237" spans="6:7" ht="15.75">
      <c r="F237" s="291" t="s">
        <v>545</v>
      </c>
      <c r="G237" s="286" t="s">
        <v>549</v>
      </c>
    </row>
    <row r="238" spans="6:7" ht="15.75">
      <c r="F238" s="291" t="s">
        <v>550</v>
      </c>
      <c r="G238" s="286" t="s">
        <v>551</v>
      </c>
    </row>
    <row r="239" spans="6:7" ht="15.75">
      <c r="F239" s="291" t="s">
        <v>550</v>
      </c>
      <c r="G239" s="286" t="s">
        <v>552</v>
      </c>
    </row>
    <row r="240" spans="6:7" ht="15.75">
      <c r="F240" s="291" t="s">
        <v>550</v>
      </c>
      <c r="G240" s="286" t="s">
        <v>553</v>
      </c>
    </row>
    <row r="241" spans="6:7" ht="15.75">
      <c r="F241" s="291" t="s">
        <v>550</v>
      </c>
      <c r="G241" s="286" t="s">
        <v>554</v>
      </c>
    </row>
    <row r="242" spans="6:7" ht="15.75">
      <c r="F242" s="291" t="s">
        <v>550</v>
      </c>
      <c r="G242" s="286" t="s">
        <v>555</v>
      </c>
    </row>
    <row r="243" spans="6:7" ht="15.75">
      <c r="F243" s="291" t="s">
        <v>550</v>
      </c>
      <c r="G243" s="286" t="s">
        <v>556</v>
      </c>
    </row>
    <row r="244" spans="6:7" ht="15.75">
      <c r="F244" s="291" t="s">
        <v>550</v>
      </c>
      <c r="G244" s="286" t="s">
        <v>557</v>
      </c>
    </row>
    <row r="245" spans="6:7" ht="15.75">
      <c r="F245" s="291" t="s">
        <v>550</v>
      </c>
      <c r="G245" s="286" t="s">
        <v>558</v>
      </c>
    </row>
    <row r="246" spans="6:7" ht="15.75">
      <c r="F246" s="291" t="s">
        <v>550</v>
      </c>
      <c r="G246" s="286" t="s">
        <v>559</v>
      </c>
    </row>
    <row r="247" spans="6:7" ht="15.75">
      <c r="F247" s="291" t="s">
        <v>550</v>
      </c>
      <c r="G247" s="286" t="s">
        <v>560</v>
      </c>
    </row>
    <row r="248" spans="6:7" ht="15.75">
      <c r="F248" s="291" t="s">
        <v>550</v>
      </c>
      <c r="G248" s="286" t="s">
        <v>561</v>
      </c>
    </row>
    <row r="249" spans="6:7" ht="15.75">
      <c r="F249" s="291" t="s">
        <v>550</v>
      </c>
      <c r="G249" s="286" t="s">
        <v>562</v>
      </c>
    </row>
    <row r="250" spans="6:7" ht="15.75">
      <c r="F250" s="291" t="s">
        <v>550</v>
      </c>
      <c r="G250" s="286" t="s">
        <v>563</v>
      </c>
    </row>
    <row r="251" spans="6:7" ht="15.75">
      <c r="F251" s="291" t="s">
        <v>550</v>
      </c>
      <c r="G251" s="286" t="s">
        <v>564</v>
      </c>
    </row>
    <row r="252" spans="6:7" ht="15.75">
      <c r="F252" s="291" t="s">
        <v>550</v>
      </c>
      <c r="G252" s="286" t="s">
        <v>565</v>
      </c>
    </row>
    <row r="253" spans="6:7" ht="15.75">
      <c r="F253" s="291" t="s">
        <v>550</v>
      </c>
      <c r="G253" s="286" t="s">
        <v>566</v>
      </c>
    </row>
    <row r="254" spans="6:7" ht="15.75">
      <c r="F254" s="291" t="s">
        <v>567</v>
      </c>
      <c r="G254" s="286" t="s">
        <v>568</v>
      </c>
    </row>
    <row r="255" spans="6:7" ht="15.75">
      <c r="F255" s="291" t="s">
        <v>567</v>
      </c>
      <c r="G255" s="286" t="s">
        <v>569</v>
      </c>
    </row>
    <row r="256" spans="6:7" ht="15.75">
      <c r="F256" s="291" t="s">
        <v>212</v>
      </c>
      <c r="G256" s="286" t="s">
        <v>213</v>
      </c>
    </row>
    <row r="257" spans="6:7" ht="15.75">
      <c r="F257" s="291" t="s">
        <v>758</v>
      </c>
      <c r="G257" s="286" t="s">
        <v>224</v>
      </c>
    </row>
    <row r="258" spans="6:7" ht="15.75">
      <c r="F258" s="291" t="s">
        <v>758</v>
      </c>
      <c r="G258" s="286" t="s">
        <v>225</v>
      </c>
    </row>
    <row r="259" spans="6:7" ht="15.75">
      <c r="F259" s="291" t="s">
        <v>758</v>
      </c>
      <c r="G259" s="286" t="s">
        <v>226</v>
      </c>
    </row>
    <row r="260" spans="6:7" ht="15.75">
      <c r="F260" s="291" t="s">
        <v>261</v>
      </c>
      <c r="G260" s="286" t="s">
        <v>262</v>
      </c>
    </row>
    <row r="261" spans="6:7" ht="15.75">
      <c r="F261" s="291" t="s">
        <v>261</v>
      </c>
      <c r="G261" s="286" t="s">
        <v>263</v>
      </c>
    </row>
    <row r="262" spans="6:7" ht="15.75">
      <c r="F262" s="291" t="s">
        <v>261</v>
      </c>
      <c r="G262" s="286" t="s">
        <v>264</v>
      </c>
    </row>
    <row r="263" spans="6:7" ht="15.75">
      <c r="F263" s="291" t="s">
        <v>261</v>
      </c>
      <c r="G263" s="286" t="s">
        <v>265</v>
      </c>
    </row>
    <row r="264" spans="6:7" ht="15.75">
      <c r="F264" s="291" t="s">
        <v>261</v>
      </c>
      <c r="G264" s="286" t="s">
        <v>266</v>
      </c>
    </row>
    <row r="265" spans="6:7" ht="15.75">
      <c r="F265" s="291" t="s">
        <v>271</v>
      </c>
      <c r="G265" s="286" t="s">
        <v>272</v>
      </c>
    </row>
    <row r="266" spans="6:7" ht="15.75">
      <c r="F266" s="291" t="s">
        <v>271</v>
      </c>
      <c r="G266" s="286" t="s">
        <v>273</v>
      </c>
    </row>
    <row r="267" spans="6:7" ht="15.75">
      <c r="F267" s="291" t="s">
        <v>271</v>
      </c>
      <c r="G267" s="286" t="s">
        <v>274</v>
      </c>
    </row>
    <row r="268" spans="6:7" ht="15.75">
      <c r="F268" s="291" t="s">
        <v>271</v>
      </c>
      <c r="G268" s="286" t="s">
        <v>275</v>
      </c>
    </row>
    <row r="269" spans="6:7" ht="15.75">
      <c r="F269" s="291" t="s">
        <v>271</v>
      </c>
      <c r="G269" s="286" t="s">
        <v>276</v>
      </c>
    </row>
    <row r="270" spans="6:7" ht="15.75">
      <c r="F270" s="291" t="s">
        <v>271</v>
      </c>
      <c r="G270" s="286" t="s">
        <v>277</v>
      </c>
    </row>
    <row r="271" spans="6:7" ht="15.75">
      <c r="F271" s="291" t="s">
        <v>271</v>
      </c>
      <c r="G271" s="286" t="s">
        <v>278</v>
      </c>
    </row>
    <row r="272" spans="6:7" ht="15.75">
      <c r="F272" s="291" t="s">
        <v>271</v>
      </c>
      <c r="G272" s="286" t="s">
        <v>279</v>
      </c>
    </row>
    <row r="273" spans="6:7" ht="15.75">
      <c r="F273" s="291" t="s">
        <v>271</v>
      </c>
      <c r="G273" s="286" t="s">
        <v>280</v>
      </c>
    </row>
    <row r="274" spans="6:7" ht="15.75">
      <c r="F274" s="291" t="s">
        <v>271</v>
      </c>
      <c r="G274" s="286" t="s">
        <v>281</v>
      </c>
    </row>
    <row r="275" spans="6:7" ht="15.75">
      <c r="F275" s="291" t="s">
        <v>300</v>
      </c>
      <c r="G275" s="286" t="s">
        <v>301</v>
      </c>
    </row>
    <row r="276" spans="6:7" ht="15.75">
      <c r="F276" s="291" t="s">
        <v>300</v>
      </c>
      <c r="G276" s="286" t="s">
        <v>302</v>
      </c>
    </row>
    <row r="277" spans="6:7" ht="15.75">
      <c r="F277" s="291" t="s">
        <v>300</v>
      </c>
      <c r="G277" s="286" t="s">
        <v>303</v>
      </c>
    </row>
    <row r="278" spans="6:7" ht="15.75">
      <c r="F278" s="291" t="s">
        <v>326</v>
      </c>
      <c r="G278" s="286" t="s">
        <v>327</v>
      </c>
    </row>
    <row r="279" spans="6:7" ht="15.75">
      <c r="F279" s="291" t="s">
        <v>326</v>
      </c>
      <c r="G279" s="286" t="s">
        <v>328</v>
      </c>
    </row>
    <row r="280" spans="6:7" ht="15.75">
      <c r="F280" s="291" t="s">
        <v>356</v>
      </c>
      <c r="G280" s="286" t="s">
        <v>357</v>
      </c>
    </row>
    <row r="281" spans="6:7" ht="15.75">
      <c r="F281" s="291" t="s">
        <v>360</v>
      </c>
      <c r="G281" s="286" t="s">
        <v>361</v>
      </c>
    </row>
    <row r="282" spans="6:7" ht="15.75">
      <c r="F282" s="291" t="s">
        <v>386</v>
      </c>
      <c r="G282" s="286" t="s">
        <v>387</v>
      </c>
    </row>
    <row r="283" spans="6:7" ht="15.75">
      <c r="F283" s="291" t="s">
        <v>386</v>
      </c>
      <c r="G283" s="286" t="s">
        <v>388</v>
      </c>
    </row>
    <row r="284" spans="6:7" ht="15.75">
      <c r="F284" s="291" t="s">
        <v>386</v>
      </c>
      <c r="G284" s="286" t="s">
        <v>389</v>
      </c>
    </row>
    <row r="285" spans="6:7" ht="15.75">
      <c r="F285" s="291" t="s">
        <v>386</v>
      </c>
      <c r="G285" s="286" t="s">
        <v>390</v>
      </c>
    </row>
    <row r="286" spans="6:7" ht="15.75">
      <c r="F286" s="291" t="s">
        <v>386</v>
      </c>
      <c r="G286" s="286" t="s">
        <v>391</v>
      </c>
    </row>
    <row r="287" spans="6:7" ht="15.75">
      <c r="F287" s="291" t="s">
        <v>386</v>
      </c>
      <c r="G287" s="286" t="s">
        <v>392</v>
      </c>
    </row>
    <row r="288" spans="6:7" ht="15.75">
      <c r="F288" s="291" t="s">
        <v>386</v>
      </c>
      <c r="G288" s="286" t="s">
        <v>393</v>
      </c>
    </row>
    <row r="289" spans="6:7" ht="15.75">
      <c r="F289" s="291" t="s">
        <v>407</v>
      </c>
      <c r="G289" s="286" t="s">
        <v>408</v>
      </c>
    </row>
    <row r="290" spans="6:7" ht="15.75">
      <c r="F290" s="291" t="s">
        <v>407</v>
      </c>
      <c r="G290" s="286" t="s">
        <v>409</v>
      </c>
    </row>
    <row r="291" spans="6:7" ht="15.75">
      <c r="F291" s="291" t="s">
        <v>407</v>
      </c>
      <c r="G291" s="286" t="s">
        <v>410</v>
      </c>
    </row>
    <row r="292" spans="6:7" ht="15.75">
      <c r="F292" s="291" t="s">
        <v>407</v>
      </c>
      <c r="G292" s="286" t="s">
        <v>411</v>
      </c>
    </row>
    <row r="293" spans="6:7" ht="15.75">
      <c r="F293" s="291" t="s">
        <v>407</v>
      </c>
      <c r="G293" s="286" t="s">
        <v>412</v>
      </c>
    </row>
    <row r="294" spans="6:7" ht="15.75">
      <c r="F294" s="291" t="s">
        <v>407</v>
      </c>
      <c r="G294" s="286" t="s">
        <v>413</v>
      </c>
    </row>
    <row r="295" spans="6:7" ht="15.75">
      <c r="F295" s="291" t="s">
        <v>407</v>
      </c>
      <c r="G295" s="286" t="s">
        <v>414</v>
      </c>
    </row>
    <row r="296" spans="6:7" ht="15.75">
      <c r="F296" s="291" t="s">
        <v>407</v>
      </c>
      <c r="G296" s="286" t="s">
        <v>415</v>
      </c>
    </row>
    <row r="297" spans="6:7" ht="15.75">
      <c r="F297" s="291" t="s">
        <v>407</v>
      </c>
      <c r="G297" s="286" t="s">
        <v>416</v>
      </c>
    </row>
    <row r="298" spans="6:7" ht="15.75">
      <c r="F298" s="291" t="s">
        <v>407</v>
      </c>
      <c r="G298" s="286" t="s">
        <v>417</v>
      </c>
    </row>
    <row r="299" spans="6:7" ht="15.75">
      <c r="F299" s="291" t="s">
        <v>407</v>
      </c>
      <c r="G299" s="286" t="s">
        <v>418</v>
      </c>
    </row>
    <row r="300" spans="6:7" ht="15.75">
      <c r="F300" s="291" t="s">
        <v>482</v>
      </c>
      <c r="G300" s="286" t="s">
        <v>483</v>
      </c>
    </row>
    <row r="301" spans="6:7" ht="15.75">
      <c r="F301" s="291" t="s">
        <v>484</v>
      </c>
      <c r="G301" s="286" t="s">
        <v>485</v>
      </c>
    </row>
    <row r="302" spans="6:7" ht="15.75">
      <c r="F302" s="291" t="s">
        <v>701</v>
      </c>
      <c r="G302" s="286" t="s">
        <v>702</v>
      </c>
    </row>
    <row r="303" spans="6:7" ht="15.75">
      <c r="F303" s="291" t="s">
        <v>701</v>
      </c>
      <c r="G303" s="286" t="s">
        <v>703</v>
      </c>
    </row>
    <row r="304" spans="6:7" ht="15.75">
      <c r="F304" s="291" t="s">
        <v>701</v>
      </c>
      <c r="G304" s="286" t="s">
        <v>704</v>
      </c>
    </row>
    <row r="305" spans="6:7" ht="15.75">
      <c r="F305" s="291" t="s">
        <v>701</v>
      </c>
      <c r="G305" s="286" t="s">
        <v>705</v>
      </c>
    </row>
    <row r="306" spans="6:7" ht="15.75">
      <c r="F306" s="291" t="s">
        <v>701</v>
      </c>
      <c r="G306" s="286" t="s">
        <v>706</v>
      </c>
    </row>
    <row r="307" spans="6:7" ht="15.75">
      <c r="F307" s="291" t="s">
        <v>701</v>
      </c>
      <c r="G307" s="286" t="s">
        <v>707</v>
      </c>
    </row>
    <row r="308" spans="6:7" ht="15.75">
      <c r="F308" s="291" t="s">
        <v>701</v>
      </c>
      <c r="G308" s="286" t="s">
        <v>708</v>
      </c>
    </row>
    <row r="309" spans="6:7" ht="15.75">
      <c r="F309" s="291" t="s">
        <v>701</v>
      </c>
      <c r="G309" s="286" t="s">
        <v>709</v>
      </c>
    </row>
    <row r="310" spans="6:7" ht="15.75">
      <c r="F310" s="291" t="s">
        <v>701</v>
      </c>
      <c r="G310" s="286" t="s">
        <v>710</v>
      </c>
    </row>
    <row r="311" spans="6:7" ht="15.75">
      <c r="F311" s="291" t="s">
        <v>701</v>
      </c>
      <c r="G311" s="286" t="s">
        <v>711</v>
      </c>
    </row>
    <row r="312" spans="6:7" ht="15.75">
      <c r="F312" s="291" t="s">
        <v>701</v>
      </c>
      <c r="G312" s="286" t="s">
        <v>712</v>
      </c>
    </row>
    <row r="313" spans="6:7" ht="15.75">
      <c r="F313" s="291" t="s">
        <v>701</v>
      </c>
      <c r="G313" s="286" t="s">
        <v>713</v>
      </c>
    </row>
    <row r="314" spans="6:7" ht="15.75">
      <c r="F314" s="291" t="s">
        <v>701</v>
      </c>
      <c r="G314" s="286" t="s">
        <v>714</v>
      </c>
    </row>
    <row r="315" spans="6:7" ht="15.75">
      <c r="F315" s="291" t="s">
        <v>701</v>
      </c>
      <c r="G315" s="286" t="s">
        <v>715</v>
      </c>
    </row>
    <row r="316" spans="6:7" ht="15.75">
      <c r="F316" s="291" t="s">
        <v>701</v>
      </c>
      <c r="G316" s="286" t="s">
        <v>716</v>
      </c>
    </row>
    <row r="317" spans="6:7" ht="15.75">
      <c r="F317" s="291" t="s">
        <v>701</v>
      </c>
      <c r="G317" s="286" t="s">
        <v>717</v>
      </c>
    </row>
    <row r="318" spans="6:7" ht="15.75">
      <c r="F318" s="291" t="s">
        <v>701</v>
      </c>
      <c r="G318" s="286" t="s">
        <v>718</v>
      </c>
    </row>
    <row r="319" spans="6:7" ht="15.75">
      <c r="F319" s="291" t="s">
        <v>701</v>
      </c>
      <c r="G319" s="286" t="s">
        <v>719</v>
      </c>
    </row>
    <row r="320" spans="6:7" ht="15.75">
      <c r="F320" s="291" t="s">
        <v>701</v>
      </c>
      <c r="G320" s="286" t="s">
        <v>720</v>
      </c>
    </row>
    <row r="321" spans="6:7" ht="15.75">
      <c r="F321" s="291" t="s">
        <v>701</v>
      </c>
      <c r="G321" s="286" t="s">
        <v>721</v>
      </c>
    </row>
    <row r="322" spans="6:7" ht="15.75">
      <c r="F322" s="291" t="s">
        <v>701</v>
      </c>
      <c r="G322" s="286" t="s">
        <v>722</v>
      </c>
    </row>
    <row r="323" spans="6:7" ht="15.75">
      <c r="F323" s="291" t="s">
        <v>701</v>
      </c>
      <c r="G323" s="286" t="s">
        <v>723</v>
      </c>
    </row>
    <row r="324" spans="6:7" ht="15.75">
      <c r="F324" s="291" t="s">
        <v>701</v>
      </c>
      <c r="G324" s="286" t="s">
        <v>724</v>
      </c>
    </row>
    <row r="325" spans="6:7" ht="15.75">
      <c r="F325" s="291" t="s">
        <v>701</v>
      </c>
      <c r="G325" s="286" t="s">
        <v>725</v>
      </c>
    </row>
    <row r="326" spans="6:7" ht="15.75">
      <c r="F326" s="291" t="s">
        <v>701</v>
      </c>
      <c r="G326" s="286" t="s">
        <v>726</v>
      </c>
    </row>
    <row r="327" spans="6:7" ht="15.75">
      <c r="F327" s="291" t="s">
        <v>701</v>
      </c>
      <c r="G327" s="286" t="s">
        <v>727</v>
      </c>
    </row>
    <row r="328" spans="6:7" ht="15.75">
      <c r="F328" s="291" t="s">
        <v>701</v>
      </c>
      <c r="G328" s="286" t="s">
        <v>728</v>
      </c>
    </row>
    <row r="329" spans="6:7" ht="15.75">
      <c r="F329" s="291" t="s">
        <v>701</v>
      </c>
      <c r="G329" s="286" t="s">
        <v>729</v>
      </c>
    </row>
    <row r="330" spans="6:7" ht="15.75">
      <c r="F330" s="291" t="s">
        <v>701</v>
      </c>
      <c r="G330" s="286" t="s">
        <v>730</v>
      </c>
    </row>
    <row r="331" spans="6:7" ht="15.75">
      <c r="F331" s="291" t="s">
        <v>701</v>
      </c>
      <c r="G331" s="286" t="s">
        <v>731</v>
      </c>
    </row>
    <row r="332" spans="6:7" ht="15.75">
      <c r="F332" s="291" t="s">
        <v>701</v>
      </c>
      <c r="G332" s="286" t="s">
        <v>732</v>
      </c>
    </row>
    <row r="333" spans="6:7" ht="15.75">
      <c r="F333" s="291" t="s">
        <v>701</v>
      </c>
      <c r="G333" s="286" t="s">
        <v>733</v>
      </c>
    </row>
    <row r="334" spans="6:7" ht="15.75">
      <c r="F334" s="291" t="s">
        <v>701</v>
      </c>
      <c r="G334" s="286" t="s">
        <v>734</v>
      </c>
    </row>
    <row r="335" spans="6:7" ht="15.75">
      <c r="F335" s="291" t="s">
        <v>701</v>
      </c>
      <c r="G335" s="286" t="s">
        <v>735</v>
      </c>
    </row>
    <row r="336" spans="6:7" ht="15.75">
      <c r="F336" s="291" t="s">
        <v>701</v>
      </c>
      <c r="G336" s="286" t="s">
        <v>736</v>
      </c>
    </row>
    <row r="337" spans="6:7" ht="15.75">
      <c r="F337" s="291" t="s">
        <v>701</v>
      </c>
      <c r="G337" s="286" t="s">
        <v>737</v>
      </c>
    </row>
    <row r="338" spans="6:7" ht="15.75">
      <c r="F338" s="291" t="s">
        <v>701</v>
      </c>
      <c r="G338" s="286" t="s">
        <v>738</v>
      </c>
    </row>
    <row r="339" spans="6:7" ht="15.75">
      <c r="F339" s="291" t="s">
        <v>701</v>
      </c>
      <c r="G339" s="286" t="s">
        <v>739</v>
      </c>
    </row>
    <row r="340" spans="6:7" ht="15.75">
      <c r="F340" s="291" t="s">
        <v>701</v>
      </c>
      <c r="G340" s="286" t="s">
        <v>740</v>
      </c>
    </row>
    <row r="341" spans="6:7" ht="15.75">
      <c r="F341" s="291" t="s">
        <v>701</v>
      </c>
      <c r="G341" s="286" t="s">
        <v>741</v>
      </c>
    </row>
    <row r="342" spans="6:7" ht="15.75">
      <c r="F342" s="291" t="s">
        <v>701</v>
      </c>
      <c r="G342" s="286" t="s">
        <v>742</v>
      </c>
    </row>
    <row r="343" spans="6:7" ht="15.75">
      <c r="F343" s="291" t="s">
        <v>701</v>
      </c>
      <c r="G343" s="286" t="s">
        <v>743</v>
      </c>
    </row>
    <row r="344" spans="6:7" ht="15.75">
      <c r="F344" s="291" t="s">
        <v>701</v>
      </c>
      <c r="G344" s="286" t="s">
        <v>744</v>
      </c>
    </row>
    <row r="345" spans="6:7" ht="15.75">
      <c r="F345" s="291" t="s">
        <v>701</v>
      </c>
      <c r="G345" s="286" t="s">
        <v>745</v>
      </c>
    </row>
    <row r="346" spans="6:7" ht="15.75">
      <c r="F346" s="291" t="s">
        <v>701</v>
      </c>
      <c r="G346" s="286" t="s">
        <v>746</v>
      </c>
    </row>
    <row r="347" spans="6:7" ht="15.75">
      <c r="F347" s="291" t="s">
        <v>701</v>
      </c>
      <c r="G347" s="286" t="s">
        <v>747</v>
      </c>
    </row>
    <row r="348" spans="6:7" ht="15.75">
      <c r="F348" s="291" t="s">
        <v>701</v>
      </c>
      <c r="G348" s="286" t="s">
        <v>748</v>
      </c>
    </row>
    <row r="349" spans="6:7" ht="15.75">
      <c r="F349" s="291" t="s">
        <v>701</v>
      </c>
      <c r="G349" s="286" t="s">
        <v>749</v>
      </c>
    </row>
    <row r="350" spans="6:7" ht="15.75">
      <c r="F350" s="291" t="s">
        <v>701</v>
      </c>
      <c r="G350" s="286" t="s">
        <v>750</v>
      </c>
    </row>
    <row r="351" spans="6:7" ht="15.75">
      <c r="F351" s="291" t="s">
        <v>701</v>
      </c>
      <c r="G351" s="286" t="s">
        <v>751</v>
      </c>
    </row>
    <row r="352" spans="6:7" ht="15.75">
      <c r="F352" s="291" t="s">
        <v>605</v>
      </c>
      <c r="G352" s="286" t="s">
        <v>606</v>
      </c>
    </row>
    <row r="353" spans="6:7" ht="15.75">
      <c r="F353" s="291" t="s">
        <v>618</v>
      </c>
      <c r="G353" s="286" t="s">
        <v>619</v>
      </c>
    </row>
    <row r="354" spans="6:7" ht="15.75">
      <c r="F354" s="291" t="s">
        <v>618</v>
      </c>
      <c r="G354" s="286" t="s">
        <v>620</v>
      </c>
    </row>
    <row r="355" spans="6:7" ht="15.75">
      <c r="F355" s="291" t="s">
        <v>618</v>
      </c>
      <c r="G355" s="286" t="s">
        <v>621</v>
      </c>
    </row>
    <row r="356" spans="6:7" ht="15.75">
      <c r="F356" s="291" t="s">
        <v>632</v>
      </c>
      <c r="G356" s="286" t="s">
        <v>633</v>
      </c>
    </row>
    <row r="357" spans="6:7" ht="15.75">
      <c r="F357" s="291" t="s">
        <v>684</v>
      </c>
      <c r="G357" s="286" t="s">
        <v>685</v>
      </c>
    </row>
    <row r="358" spans="6:7" ht="15.75">
      <c r="F358" s="291" t="s">
        <v>684</v>
      </c>
      <c r="G358" s="286" t="s">
        <v>686</v>
      </c>
    </row>
    <row r="359" spans="6:7" ht="15.75">
      <c r="F359" s="291" t="s">
        <v>570</v>
      </c>
      <c r="G359" s="286" t="s">
        <v>571</v>
      </c>
    </row>
    <row r="360" spans="6:7" ht="15.75">
      <c r="F360" s="291" t="s">
        <v>570</v>
      </c>
      <c r="G360" s="286" t="s">
        <v>572</v>
      </c>
    </row>
    <row r="361" spans="6:7" ht="15.75">
      <c r="F361" s="291" t="s">
        <v>570</v>
      </c>
      <c r="G361" s="286" t="s">
        <v>573</v>
      </c>
    </row>
    <row r="362" spans="6:7" ht="15.75">
      <c r="F362" s="291" t="s">
        <v>574</v>
      </c>
      <c r="G362" s="286" t="s">
        <v>575</v>
      </c>
    </row>
    <row r="363" spans="6:7" ht="15.75">
      <c r="F363" s="291" t="s">
        <v>576</v>
      </c>
      <c r="G363" s="286" t="s">
        <v>577</v>
      </c>
    </row>
    <row r="364" spans="6:7" ht="15.75">
      <c r="F364" s="291" t="s">
        <v>469</v>
      </c>
      <c r="G364" s="286" t="s">
        <v>470</v>
      </c>
    </row>
    <row r="365" spans="6:7" ht="15.75">
      <c r="F365" s="291" t="s">
        <v>578</v>
      </c>
      <c r="G365" s="286" t="s">
        <v>579</v>
      </c>
    </row>
    <row r="366" spans="6:7" ht="15.75">
      <c r="F366" s="291" t="s">
        <v>578</v>
      </c>
      <c r="G366" s="291" t="s">
        <v>580</v>
      </c>
    </row>
    <row r="367" spans="6:7" ht="15.75">
      <c r="F367" s="291" t="s">
        <v>578</v>
      </c>
      <c r="G367" s="286" t="s">
        <v>581</v>
      </c>
    </row>
    <row r="368" spans="6:7" ht="15.75">
      <c r="F368" s="291" t="s">
        <v>582</v>
      </c>
      <c r="G368" s="286" t="s">
        <v>583</v>
      </c>
    </row>
    <row r="369" spans="6:7" ht="15.75">
      <c r="F369" s="291" t="s">
        <v>582</v>
      </c>
      <c r="G369" s="286" t="s">
        <v>584</v>
      </c>
    </row>
    <row r="370" spans="6:7" ht="15.75">
      <c r="F370" s="291" t="s">
        <v>582</v>
      </c>
      <c r="G370" s="286" t="s">
        <v>585</v>
      </c>
    </row>
    <row r="371" spans="6:7" ht="15.75">
      <c r="F371" s="291" t="s">
        <v>582</v>
      </c>
      <c r="G371" s="286" t="s">
        <v>586</v>
      </c>
    </row>
    <row r="372" spans="6:7" ht="15.75">
      <c r="F372" s="291" t="s">
        <v>582</v>
      </c>
      <c r="G372" s="286" t="s">
        <v>587</v>
      </c>
    </row>
    <row r="373" spans="6:7" ht="15.75">
      <c r="F373" s="291" t="s">
        <v>582</v>
      </c>
      <c r="G373" s="286" t="s">
        <v>588</v>
      </c>
    </row>
    <row r="374" spans="6:7" ht="15.75">
      <c r="F374" s="291" t="s">
        <v>582</v>
      </c>
      <c r="G374" s="286" t="s">
        <v>589</v>
      </c>
    </row>
    <row r="375" spans="6:7" ht="15.75">
      <c r="F375" s="291" t="s">
        <v>582</v>
      </c>
      <c r="G375" s="286" t="s">
        <v>590</v>
      </c>
    </row>
    <row r="376" spans="6:7" ht="15.75">
      <c r="F376" s="291" t="s">
        <v>582</v>
      </c>
      <c r="G376" s="286" t="s">
        <v>591</v>
      </c>
    </row>
    <row r="377" spans="6:7" ht="15.75">
      <c r="F377" s="291" t="s">
        <v>582</v>
      </c>
      <c r="G377" s="286" t="s">
        <v>592</v>
      </c>
    </row>
    <row r="378" spans="6:7" ht="15.75">
      <c r="F378" s="291" t="s">
        <v>582</v>
      </c>
      <c r="G378" s="286" t="s">
        <v>593</v>
      </c>
    </row>
    <row r="379" spans="6:7" ht="15.75">
      <c r="F379" s="291" t="s">
        <v>582</v>
      </c>
      <c r="G379" s="286" t="s">
        <v>594</v>
      </c>
    </row>
    <row r="380" spans="6:7" ht="15.75">
      <c r="F380" s="291" t="s">
        <v>582</v>
      </c>
      <c r="G380" s="286" t="s">
        <v>595</v>
      </c>
    </row>
    <row r="381" spans="6:7" ht="15.75">
      <c r="F381" s="291" t="s">
        <v>582</v>
      </c>
      <c r="G381" s="286" t="s">
        <v>596</v>
      </c>
    </row>
    <row r="382" spans="6:7" ht="15.75">
      <c r="F382" s="291" t="s">
        <v>582</v>
      </c>
      <c r="G382" s="286" t="s">
        <v>597</v>
      </c>
    </row>
    <row r="383" spans="6:7" ht="15.75">
      <c r="F383" s="291" t="s">
        <v>598</v>
      </c>
      <c r="G383" s="286" t="s">
        <v>599</v>
      </c>
    </row>
    <row r="384" spans="6:7" ht="15.75">
      <c r="F384" s="291" t="s">
        <v>598</v>
      </c>
      <c r="G384" s="286" t="s">
        <v>600</v>
      </c>
    </row>
    <row r="385" spans="6:7" ht="15.75">
      <c r="F385" s="291" t="s">
        <v>598</v>
      </c>
      <c r="G385" s="286" t="s">
        <v>601</v>
      </c>
    </row>
    <row r="386" spans="6:7" ht="15.75">
      <c r="F386" s="291" t="s">
        <v>598</v>
      </c>
      <c r="G386" s="286" t="s">
        <v>602</v>
      </c>
    </row>
    <row r="387" spans="6:7" ht="15.75">
      <c r="F387" s="291" t="s">
        <v>598</v>
      </c>
      <c r="G387" s="286" t="s">
        <v>603</v>
      </c>
    </row>
    <row r="388" spans="6:7" ht="15.75">
      <c r="F388" s="291" t="s">
        <v>598</v>
      </c>
      <c r="G388" s="286" t="s">
        <v>604</v>
      </c>
    </row>
    <row r="389" spans="6:7" ht="15.75">
      <c r="F389" s="291" t="s">
        <v>607</v>
      </c>
      <c r="G389" s="286" t="s">
        <v>608</v>
      </c>
    </row>
    <row r="390" spans="6:7" ht="15.75">
      <c r="F390" s="291" t="s">
        <v>607</v>
      </c>
      <c r="G390" s="286" t="s">
        <v>609</v>
      </c>
    </row>
    <row r="391" spans="6:7" ht="15.75">
      <c r="F391" s="291" t="s">
        <v>610</v>
      </c>
      <c r="G391" s="286" t="s">
        <v>611</v>
      </c>
    </row>
    <row r="392" spans="6:7" ht="15.75">
      <c r="F392" s="291" t="s">
        <v>610</v>
      </c>
      <c r="G392" s="286" t="s">
        <v>612</v>
      </c>
    </row>
    <row r="393" spans="6:7" ht="15.75">
      <c r="F393" s="291" t="s">
        <v>610</v>
      </c>
      <c r="G393" s="286" t="s">
        <v>613</v>
      </c>
    </row>
    <row r="394" spans="6:7" ht="15.75">
      <c r="F394" s="291" t="s">
        <v>610</v>
      </c>
      <c r="G394" s="286" t="s">
        <v>614</v>
      </c>
    </row>
    <row r="395" spans="6:7" ht="15.75">
      <c r="F395" s="291" t="s">
        <v>610</v>
      </c>
      <c r="G395" s="286" t="s">
        <v>615</v>
      </c>
    </row>
    <row r="396" spans="6:7" ht="15.75">
      <c r="F396" s="291" t="s">
        <v>616</v>
      </c>
      <c r="G396" s="286" t="s">
        <v>617</v>
      </c>
    </row>
    <row r="397" spans="6:7" ht="15.75">
      <c r="F397" s="291" t="s">
        <v>622</v>
      </c>
      <c r="G397" s="286" t="s">
        <v>623</v>
      </c>
    </row>
    <row r="398" spans="6:7" ht="15.75">
      <c r="F398" s="291" t="s">
        <v>622</v>
      </c>
      <c r="G398" s="286" t="s">
        <v>624</v>
      </c>
    </row>
    <row r="399" spans="6:7" ht="15.75">
      <c r="F399" s="291" t="s">
        <v>622</v>
      </c>
      <c r="G399" s="286" t="s">
        <v>625</v>
      </c>
    </row>
    <row r="400" spans="6:7" ht="15.75">
      <c r="F400" s="291" t="s">
        <v>626</v>
      </c>
      <c r="G400" s="286" t="s">
        <v>627</v>
      </c>
    </row>
    <row r="401" spans="6:7" ht="15.75">
      <c r="F401" s="291" t="s">
        <v>626</v>
      </c>
      <c r="G401" s="286" t="s">
        <v>628</v>
      </c>
    </row>
    <row r="402" spans="6:7" ht="15.75">
      <c r="F402" s="291" t="s">
        <v>626</v>
      </c>
      <c r="G402" s="286" t="s">
        <v>629</v>
      </c>
    </row>
    <row r="403" spans="6:7" ht="15.75">
      <c r="F403" s="291" t="s">
        <v>626</v>
      </c>
      <c r="G403" s="286" t="s">
        <v>630</v>
      </c>
    </row>
    <row r="404" spans="6:7" ht="15.75">
      <c r="F404" s="291" t="s">
        <v>626</v>
      </c>
      <c r="G404" s="286" t="s">
        <v>631</v>
      </c>
    </row>
    <row r="405" spans="6:7" ht="15.75">
      <c r="F405" s="291" t="s">
        <v>634</v>
      </c>
      <c r="G405" s="286" t="s">
        <v>635</v>
      </c>
    </row>
    <row r="406" spans="6:7" ht="15.75">
      <c r="F406" s="291" t="s">
        <v>638</v>
      </c>
      <c r="G406" s="286" t="s">
        <v>639</v>
      </c>
    </row>
    <row r="407" spans="6:7" ht="15.75">
      <c r="F407" s="291" t="s">
        <v>638</v>
      </c>
      <c r="G407" s="286" t="s">
        <v>641</v>
      </c>
    </row>
    <row r="408" spans="6:7" ht="15.75">
      <c r="F408" s="291" t="s">
        <v>638</v>
      </c>
      <c r="G408" s="286" t="s">
        <v>642</v>
      </c>
    </row>
    <row r="409" spans="6:7" ht="15.75">
      <c r="F409" s="291" t="s">
        <v>638</v>
      </c>
      <c r="G409" s="286" t="s">
        <v>645</v>
      </c>
    </row>
    <row r="410" spans="6:7" ht="15.75">
      <c r="F410" s="291" t="s">
        <v>638</v>
      </c>
      <c r="G410" s="286" t="s">
        <v>647</v>
      </c>
    </row>
    <row r="411" spans="6:7" ht="15.75">
      <c r="F411" s="291" t="s">
        <v>638</v>
      </c>
      <c r="G411" s="286" t="s">
        <v>650</v>
      </c>
    </row>
    <row r="412" spans="6:7" ht="15.75">
      <c r="F412" s="291" t="s">
        <v>638</v>
      </c>
      <c r="G412" s="286" t="s">
        <v>651</v>
      </c>
    </row>
    <row r="413" spans="6:7" ht="15.75">
      <c r="F413" s="291" t="s">
        <v>638</v>
      </c>
      <c r="G413" s="286" t="s">
        <v>652</v>
      </c>
    </row>
    <row r="414" spans="6:7" ht="15.75">
      <c r="F414" s="291" t="s">
        <v>759</v>
      </c>
      <c r="G414" s="286" t="s">
        <v>655</v>
      </c>
    </row>
    <row r="415" spans="6:7" ht="15.75">
      <c r="F415" s="291" t="s">
        <v>759</v>
      </c>
      <c r="G415" s="286" t="s">
        <v>656</v>
      </c>
    </row>
    <row r="416" spans="6:7" ht="15.75">
      <c r="F416" s="291" t="s">
        <v>759</v>
      </c>
      <c r="G416" s="286" t="s">
        <v>657</v>
      </c>
    </row>
    <row r="417" spans="6:7" ht="15.75">
      <c r="F417" s="291" t="s">
        <v>658</v>
      </c>
      <c r="G417" s="286" t="s">
        <v>659</v>
      </c>
    </row>
    <row r="418" spans="6:7" ht="15.75">
      <c r="F418" s="291" t="s">
        <v>658</v>
      </c>
      <c r="G418" s="286" t="s">
        <v>660</v>
      </c>
    </row>
    <row r="419" spans="6:7" ht="15.75">
      <c r="F419" s="291" t="s">
        <v>661</v>
      </c>
      <c r="G419" s="286" t="s">
        <v>662</v>
      </c>
    </row>
    <row r="420" spans="6:7" ht="15.75">
      <c r="F420" s="291" t="s">
        <v>661</v>
      </c>
      <c r="G420" s="286" t="s">
        <v>663</v>
      </c>
    </row>
    <row r="421" spans="6:7" ht="15.75">
      <c r="F421" s="291" t="s">
        <v>661</v>
      </c>
      <c r="G421" s="286" t="s">
        <v>664</v>
      </c>
    </row>
    <row r="422" spans="6:7" ht="15.75">
      <c r="F422" s="291" t="s">
        <v>661</v>
      </c>
      <c r="G422" s="286" t="s">
        <v>665</v>
      </c>
    </row>
    <row r="423" spans="6:7" ht="15.75">
      <c r="F423" s="291" t="s">
        <v>661</v>
      </c>
      <c r="G423" s="286" t="s">
        <v>666</v>
      </c>
    </row>
    <row r="424" spans="6:7" ht="15.75">
      <c r="F424" s="291" t="s">
        <v>661</v>
      </c>
      <c r="G424" s="286" t="s">
        <v>667</v>
      </c>
    </row>
    <row r="425" spans="6:7" ht="15.75">
      <c r="F425" s="291" t="s">
        <v>661</v>
      </c>
      <c r="G425" s="286" t="s">
        <v>668</v>
      </c>
    </row>
    <row r="426" spans="6:7" ht="15.75">
      <c r="F426" s="291" t="s">
        <v>661</v>
      </c>
      <c r="G426" s="286" t="s">
        <v>669</v>
      </c>
    </row>
    <row r="427" spans="6:7" ht="15.75">
      <c r="F427" s="291" t="s">
        <v>661</v>
      </c>
      <c r="G427" s="286" t="s">
        <v>670</v>
      </c>
    </row>
    <row r="428" spans="6:7" ht="15.75">
      <c r="F428" s="291" t="s">
        <v>661</v>
      </c>
      <c r="G428" s="286" t="s">
        <v>671</v>
      </c>
    </row>
    <row r="429" spans="6:7" ht="15.75">
      <c r="F429" s="291" t="s">
        <v>661</v>
      </c>
      <c r="G429" s="286" t="s">
        <v>672</v>
      </c>
    </row>
    <row r="430" spans="6:7" ht="15.75">
      <c r="F430" s="291" t="s">
        <v>661</v>
      </c>
      <c r="G430" s="286" t="s">
        <v>673</v>
      </c>
    </row>
    <row r="431" spans="6:7" ht="15.75">
      <c r="F431" s="291" t="s">
        <v>661</v>
      </c>
      <c r="G431" s="286" t="s">
        <v>674</v>
      </c>
    </row>
    <row r="432" spans="6:7" ht="15.75">
      <c r="F432" s="291" t="s">
        <v>661</v>
      </c>
      <c r="G432" s="286" t="s">
        <v>675</v>
      </c>
    </row>
    <row r="433" spans="6:7" ht="15.75">
      <c r="F433" s="291" t="s">
        <v>661</v>
      </c>
      <c r="G433" s="286" t="s">
        <v>676</v>
      </c>
    </row>
    <row r="434" spans="6:7" ht="15.75">
      <c r="F434" s="291" t="s">
        <v>661</v>
      </c>
      <c r="G434" s="286" t="s">
        <v>677</v>
      </c>
    </row>
    <row r="435" spans="6:7" ht="15.75">
      <c r="F435" s="291" t="s">
        <v>661</v>
      </c>
      <c r="G435" s="286" t="s">
        <v>678</v>
      </c>
    </row>
    <row r="436" spans="6:7" ht="15.75">
      <c r="F436" s="291" t="s">
        <v>661</v>
      </c>
      <c r="G436" s="286" t="s">
        <v>679</v>
      </c>
    </row>
    <row r="437" spans="6:7" ht="15.75">
      <c r="F437" s="291" t="s">
        <v>661</v>
      </c>
      <c r="G437" s="286" t="s">
        <v>680</v>
      </c>
    </row>
    <row r="438" spans="6:7" ht="15.75">
      <c r="F438" s="291" t="s">
        <v>661</v>
      </c>
      <c r="G438" s="286" t="s">
        <v>449</v>
      </c>
    </row>
    <row r="439" spans="6:7" ht="15.75">
      <c r="F439" s="291" t="s">
        <v>661</v>
      </c>
      <c r="G439" s="286" t="s">
        <v>681</v>
      </c>
    </row>
    <row r="440" spans="6:7" ht="15.75">
      <c r="F440" s="291" t="s">
        <v>661</v>
      </c>
      <c r="G440" s="286" t="s">
        <v>682</v>
      </c>
    </row>
    <row r="441" spans="6:7" ht="15.75">
      <c r="F441" s="291" t="s">
        <v>661</v>
      </c>
      <c r="G441" s="286" t="s">
        <v>683</v>
      </c>
    </row>
    <row r="442" spans="6:7" ht="15.75">
      <c r="F442" s="291" t="s">
        <v>636</v>
      </c>
      <c r="G442" s="286" t="s">
        <v>637</v>
      </c>
    </row>
    <row r="443" spans="6:7" ht="15.75">
      <c r="F443" s="291" t="s">
        <v>636</v>
      </c>
      <c r="G443" s="286" t="s">
        <v>640</v>
      </c>
    </row>
    <row r="444" spans="6:7" ht="15.75">
      <c r="F444" s="291" t="s">
        <v>636</v>
      </c>
      <c r="G444" s="286" t="s">
        <v>648</v>
      </c>
    </row>
    <row r="445" spans="6:7" ht="15.75">
      <c r="F445" s="291" t="s">
        <v>636</v>
      </c>
      <c r="G445" s="286" t="s">
        <v>654</v>
      </c>
    </row>
    <row r="446" spans="6:7" ht="15.75">
      <c r="F446" s="291" t="s">
        <v>687</v>
      </c>
      <c r="G446" s="286" t="s">
        <v>688</v>
      </c>
    </row>
    <row r="447" spans="6:7" ht="15.75">
      <c r="F447" s="291" t="s">
        <v>687</v>
      </c>
      <c r="G447" s="286" t="s">
        <v>689</v>
      </c>
    </row>
    <row r="448" spans="6:7" ht="15.75">
      <c r="F448" s="291" t="s">
        <v>687</v>
      </c>
      <c r="G448" s="286" t="s">
        <v>690</v>
      </c>
    </row>
    <row r="449" spans="6:7" ht="15.75">
      <c r="F449" s="291" t="s">
        <v>760</v>
      </c>
      <c r="G449" s="286" t="s">
        <v>691</v>
      </c>
    </row>
    <row r="450" spans="6:7" ht="15.75">
      <c r="F450" s="291" t="s">
        <v>692</v>
      </c>
      <c r="G450" s="286" t="s">
        <v>693</v>
      </c>
    </row>
    <row r="451" spans="6:7" ht="15.75">
      <c r="F451" s="291" t="s">
        <v>692</v>
      </c>
      <c r="G451" s="286" t="s">
        <v>694</v>
      </c>
    </row>
    <row r="452" spans="6:7" ht="15.75">
      <c r="F452" s="291" t="s">
        <v>695</v>
      </c>
      <c r="G452" s="286" t="s">
        <v>696</v>
      </c>
    </row>
    <row r="453" spans="6:7" ht="15.75">
      <c r="F453" s="291" t="s">
        <v>695</v>
      </c>
      <c r="G453" s="286" t="s">
        <v>637</v>
      </c>
    </row>
    <row r="454" spans="6:7" ht="15.75">
      <c r="F454" s="291" t="s">
        <v>695</v>
      </c>
      <c r="G454" s="286" t="s">
        <v>344</v>
      </c>
    </row>
    <row r="455" spans="6:7" ht="15.75">
      <c r="F455" s="291" t="s">
        <v>695</v>
      </c>
      <c r="G455" s="286" t="s">
        <v>697</v>
      </c>
    </row>
    <row r="456" spans="6:7" ht="15.75">
      <c r="F456" s="291" t="s">
        <v>695</v>
      </c>
      <c r="G456" s="286" t="s">
        <v>698</v>
      </c>
    </row>
    <row r="457" spans="6:7" ht="15.75">
      <c r="F457" s="291" t="s">
        <v>695</v>
      </c>
      <c r="G457" s="286" t="s">
        <v>699</v>
      </c>
    </row>
    <row r="458" spans="6:7" ht="15.75">
      <c r="F458" s="291" t="s">
        <v>695</v>
      </c>
      <c r="G458" s="286" t="s">
        <v>700</v>
      </c>
    </row>
    <row r="459" spans="6:7" ht="15.75">
      <c r="F459" s="291" t="s">
        <v>643</v>
      </c>
      <c r="G459" s="286" t="s">
        <v>644</v>
      </c>
    </row>
    <row r="460" spans="6:7" ht="15.75">
      <c r="F460" s="291" t="s">
        <v>643</v>
      </c>
      <c r="G460" s="286" t="s">
        <v>646</v>
      </c>
    </row>
    <row r="461" spans="6:7" ht="15.75">
      <c r="F461" s="291" t="s">
        <v>643</v>
      </c>
      <c r="G461" s="286" t="s">
        <v>649</v>
      </c>
    </row>
    <row r="462" spans="6:7" ht="15.75">
      <c r="F462" s="291" t="s">
        <v>643</v>
      </c>
      <c r="G462" s="286" t="s">
        <v>653</v>
      </c>
    </row>
    <row r="463" spans="6:7" ht="15.75">
      <c r="F463" s="291" t="s">
        <v>752</v>
      </c>
      <c r="G463" s="286" t="s">
        <v>753</v>
      </c>
    </row>
    <row r="464" spans="6:7" ht="15.75">
      <c r="F464" s="291" t="s">
        <v>455</v>
      </c>
      <c r="G464" s="286" t="s">
        <v>456</v>
      </c>
    </row>
    <row r="465" spans="6:7" ht="15.75">
      <c r="F465" s="291" t="s">
        <v>455</v>
      </c>
      <c r="G465" s="286" t="s">
        <v>457</v>
      </c>
    </row>
    <row r="466" spans="6:7" ht="15.75">
      <c r="F466" s="291" t="s">
        <v>455</v>
      </c>
      <c r="G466" s="286" t="s">
        <v>458</v>
      </c>
    </row>
    <row r="467" spans="6:7" ht="15.75">
      <c r="F467" s="291" t="s">
        <v>455</v>
      </c>
      <c r="G467" s="286" t="s">
        <v>459</v>
      </c>
    </row>
    <row r="468" spans="6:7" ht="15.75">
      <c r="F468" s="291" t="s">
        <v>455</v>
      </c>
      <c r="G468" s="286" t="s">
        <v>460</v>
      </c>
    </row>
    <row r="469" spans="6:7" ht="15.75">
      <c r="F469" s="291" t="s">
        <v>461</v>
      </c>
      <c r="G469" s="286" t="s">
        <v>462</v>
      </c>
    </row>
    <row r="470" spans="6:7" ht="15.75">
      <c r="F470" s="291"/>
      <c r="G470" s="286"/>
    </row>
    <row r="471" spans="6:7" ht="15.75">
      <c r="F471" s="291"/>
      <c r="G471" s="286"/>
    </row>
    <row r="472" spans="6:7" ht="15.75">
      <c r="F472" s="291"/>
      <c r="G472" s="286"/>
    </row>
    <row r="473" spans="6:7" ht="15.75">
      <c r="F473" s="291"/>
      <c r="G473" s="286"/>
    </row>
    <row r="474" spans="6:7" ht="15.75">
      <c r="F474" s="291"/>
      <c r="G474" s="286"/>
    </row>
    <row r="475" spans="6:7" ht="15.75">
      <c r="F475" s="291"/>
      <c r="G475" s="286"/>
    </row>
    <row r="476" spans="6:7" ht="15.75">
      <c r="F476" s="291"/>
      <c r="G476" s="286"/>
    </row>
    <row r="477" spans="6:7" ht="15.75">
      <c r="F477" s="291"/>
      <c r="G477" s="286"/>
    </row>
    <row r="478" spans="6:7" ht="15.75">
      <c r="F478" s="291"/>
      <c r="G478" s="286"/>
    </row>
    <row r="479" spans="6:7" ht="15.75">
      <c r="F479" s="291"/>
      <c r="G479" s="286"/>
    </row>
    <row r="480" spans="6:7" ht="15.75">
      <c r="F480" s="291"/>
      <c r="G480" s="286"/>
    </row>
    <row r="481" spans="6:7" ht="15.75">
      <c r="F481" s="291"/>
      <c r="G481" s="286"/>
    </row>
    <row r="482" spans="6:7" ht="15.75">
      <c r="F482" s="291"/>
      <c r="G482" s="286"/>
    </row>
    <row r="483" spans="6:7" ht="15.75">
      <c r="F483" s="291"/>
      <c r="G483" s="286"/>
    </row>
    <row r="484" spans="6:7" ht="15.75">
      <c r="F484" s="291"/>
      <c r="G484" s="286"/>
    </row>
    <row r="485" spans="6:7" ht="15.75">
      <c r="F485" s="291"/>
      <c r="G485" s="286"/>
    </row>
    <row r="486" spans="6:7" ht="15.75">
      <c r="F486" s="291"/>
      <c r="G486" s="286"/>
    </row>
    <row r="487" spans="6:7" ht="15.75">
      <c r="F487" s="291"/>
      <c r="G487" s="286"/>
    </row>
    <row r="488" spans="6:7" ht="15.75">
      <c r="F488" s="291"/>
      <c r="G488" s="286"/>
    </row>
    <row r="489" spans="6:7" ht="15.75">
      <c r="F489" s="291"/>
      <c r="G489" s="286"/>
    </row>
    <row r="490" spans="6:7" ht="15.75">
      <c r="F490" s="291"/>
      <c r="G490" s="286"/>
    </row>
    <row r="491" spans="6:7" ht="15.75">
      <c r="F491" s="291"/>
      <c r="G491" s="286"/>
    </row>
    <row r="492" spans="6:7" ht="15.75">
      <c r="F492" s="291"/>
      <c r="G492" s="286"/>
    </row>
    <row r="493" spans="6:7" ht="15.75">
      <c r="F493" s="291"/>
      <c r="G493" s="286"/>
    </row>
    <row r="494" spans="6:7" ht="15.75">
      <c r="F494" s="291"/>
      <c r="G494" s="286"/>
    </row>
    <row r="495" spans="6:7" ht="15.75">
      <c r="F495" s="291"/>
      <c r="G495" s="286"/>
    </row>
    <row r="496" spans="6:7" ht="15.75">
      <c r="F496" s="291"/>
      <c r="G496" s="286"/>
    </row>
    <row r="497" spans="6:7" ht="15.75">
      <c r="F497" s="291"/>
      <c r="G497" s="286"/>
    </row>
    <row r="498" spans="6:7" ht="15.75">
      <c r="F498" s="291"/>
      <c r="G498" s="286"/>
    </row>
    <row r="499" spans="6:7" ht="15.75">
      <c r="F499" s="291"/>
      <c r="G499" s="286"/>
    </row>
    <row r="500" spans="6:7" ht="15.75">
      <c r="F500" s="291"/>
      <c r="G500" s="286"/>
    </row>
    <row r="501" spans="6:7" ht="15.75">
      <c r="F501" s="291"/>
      <c r="G501" s="286"/>
    </row>
    <row r="502" spans="6:7" ht="15.75">
      <c r="F502" s="291"/>
      <c r="G502" s="286"/>
    </row>
    <row r="503" spans="6:7" ht="15.75">
      <c r="F503" s="291"/>
      <c r="G503" s="286"/>
    </row>
    <row r="504" spans="6:7" ht="15.75">
      <c r="F504" s="291"/>
      <c r="G504" s="286"/>
    </row>
    <row r="505" spans="6:7" ht="15.75">
      <c r="F505" s="291"/>
      <c r="G505" s="286"/>
    </row>
    <row r="506" spans="6:7" ht="15.75">
      <c r="F506" s="291"/>
      <c r="G506" s="286"/>
    </row>
    <row r="507" spans="6:7" ht="15.75">
      <c r="F507" s="291"/>
      <c r="G507" s="286"/>
    </row>
    <row r="508" spans="6:7" ht="15.75">
      <c r="F508" s="291"/>
      <c r="G508" s="286"/>
    </row>
    <row r="509" spans="6:7" ht="15.75">
      <c r="F509" s="291"/>
      <c r="G509" s="286"/>
    </row>
    <row r="510" spans="6:7" ht="15.75">
      <c r="F510" s="291"/>
      <c r="G510" s="286"/>
    </row>
    <row r="511" spans="6:7" ht="15.75">
      <c r="F511" s="291"/>
      <c r="G511" s="286"/>
    </row>
    <row r="512" spans="6:7" ht="15.75">
      <c r="F512" s="291"/>
      <c r="G512" s="286"/>
    </row>
    <row r="513" spans="6:7" ht="15.75">
      <c r="F513" s="291"/>
      <c r="G513" s="286"/>
    </row>
    <row r="514" spans="6:7" ht="15.75">
      <c r="F514" s="291"/>
      <c r="G514" s="286"/>
    </row>
    <row r="515" spans="6:7" ht="15.75">
      <c r="F515" s="291"/>
      <c r="G515" s="286"/>
    </row>
    <row r="516" spans="6:7" ht="15.75">
      <c r="F516" s="291"/>
      <c r="G516" s="286"/>
    </row>
    <row r="517" spans="6:7" ht="15.75">
      <c r="F517" s="291"/>
      <c r="G517" s="286"/>
    </row>
    <row r="518" spans="6:7" ht="15.75">
      <c r="F518" s="291"/>
      <c r="G518" s="286"/>
    </row>
    <row r="519" spans="6:7" ht="15.75">
      <c r="F519" s="291"/>
      <c r="G519" s="286"/>
    </row>
    <row r="520" spans="6:7" ht="15.75">
      <c r="F520" s="291"/>
      <c r="G520" s="286"/>
    </row>
    <row r="521" spans="6:7" ht="15.75">
      <c r="F521" s="291"/>
      <c r="G521" s="286"/>
    </row>
    <row r="522" spans="6:7" ht="15.75">
      <c r="F522" s="291"/>
      <c r="G522" s="286"/>
    </row>
    <row r="523" spans="6:7" ht="15.75">
      <c r="F523" s="291"/>
      <c r="G523" s="286"/>
    </row>
    <row r="524" spans="6:7" ht="15.75">
      <c r="F524" s="291"/>
      <c r="G524" s="286"/>
    </row>
    <row r="525" spans="6:7" ht="15.75">
      <c r="F525" s="291"/>
      <c r="G525" s="286"/>
    </row>
    <row r="526" spans="6:7" ht="15.75">
      <c r="F526" s="291"/>
      <c r="G526" s="286"/>
    </row>
    <row r="527" spans="6:7" ht="15.75">
      <c r="F527" s="291"/>
      <c r="G527" s="286"/>
    </row>
    <row r="528" spans="6:7" ht="15.75">
      <c r="F528" s="291"/>
      <c r="G528" s="286"/>
    </row>
    <row r="529" spans="6:7" ht="15.75">
      <c r="F529" s="291"/>
      <c r="G529" s="286"/>
    </row>
    <row r="530" spans="6:7" ht="15.75">
      <c r="F530" s="291"/>
      <c r="G530" s="286"/>
    </row>
    <row r="531" spans="6:7" ht="15.75">
      <c r="F531" s="291"/>
      <c r="G531" s="286"/>
    </row>
    <row r="532" spans="6:7" ht="15.75">
      <c r="F532" s="291"/>
      <c r="G532" s="286"/>
    </row>
    <row r="533" spans="6:7" ht="15.75">
      <c r="F533" s="291"/>
      <c r="G533" s="286"/>
    </row>
    <row r="534" spans="6:7" ht="15.75">
      <c r="F534" s="291"/>
      <c r="G534" s="286"/>
    </row>
    <row r="535" spans="6:7" ht="15.75">
      <c r="F535" s="291"/>
      <c r="G535" s="294"/>
    </row>
    <row r="536" spans="6:7" ht="15.75">
      <c r="F536" s="291"/>
      <c r="G536" s="286"/>
    </row>
    <row r="537" spans="6:7" ht="15.75">
      <c r="F537" s="291"/>
      <c r="G537" s="286"/>
    </row>
    <row r="538" spans="6:7" ht="15.75">
      <c r="F538" s="291"/>
      <c r="G538" s="286"/>
    </row>
    <row r="539" spans="6:7" ht="15.75">
      <c r="F539" s="291"/>
      <c r="G539" s="286"/>
    </row>
    <row r="540" spans="6:7" ht="15.75">
      <c r="F540" s="291"/>
      <c r="G540" s="286"/>
    </row>
    <row r="541" spans="6:7" ht="15.75">
      <c r="F541" s="291"/>
      <c r="G541" s="286"/>
    </row>
    <row r="542" spans="6:7" ht="15.75">
      <c r="F542" s="291"/>
      <c r="G542" s="286"/>
    </row>
    <row r="551" spans="1:19">
      <c r="Q551" s="311" t="s">
        <v>887</v>
      </c>
    </row>
    <row r="552" spans="1:19" customFormat="1">
      <c r="A552" s="526" t="s">
        <v>835</v>
      </c>
      <c r="B552" s="527"/>
      <c r="C552" s="528"/>
      <c r="D552" s="274"/>
      <c r="E552" s="274"/>
      <c r="F552" s="274"/>
      <c r="G552" s="274"/>
      <c r="H552" s="274"/>
      <c r="I552" s="274"/>
      <c r="J552" s="274"/>
      <c r="P552" t="s">
        <v>888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>
      <c r="A553" s="304" t="s">
        <v>755</v>
      </c>
      <c r="B553" s="303" t="s">
        <v>807</v>
      </c>
      <c r="C553" s="303" t="s">
        <v>808</v>
      </c>
      <c r="D553" s="274"/>
      <c r="E553" s="274"/>
      <c r="F553" s="274"/>
      <c r="G553" s="274"/>
      <c r="H553" s="274"/>
      <c r="I553" s="274"/>
      <c r="J553" s="274"/>
      <c r="P553" t="s">
        <v>889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>
      <c r="A554" s="302" t="s">
        <v>825</v>
      </c>
      <c r="B554" s="303" t="s">
        <v>803</v>
      </c>
      <c r="C554" s="313">
        <v>1.57</v>
      </c>
      <c r="D554" s="274"/>
      <c r="E554" s="274"/>
      <c r="F554" s="305"/>
      <c r="G554" s="305"/>
      <c r="H554" s="305"/>
      <c r="I554" s="305"/>
      <c r="J554" s="305"/>
      <c r="P554" t="s">
        <v>890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>
      <c r="A555" s="302" t="s">
        <v>830</v>
      </c>
      <c r="B555" s="303" t="s">
        <v>831</v>
      </c>
      <c r="C555" s="313">
        <v>1.1539999999999999</v>
      </c>
      <c r="D555" s="274"/>
      <c r="E555" s="274"/>
      <c r="F555" s="274"/>
      <c r="G555" s="274"/>
      <c r="H555" s="274"/>
      <c r="I555" s="274"/>
      <c r="J555" s="274"/>
      <c r="P555" t="s">
        <v>891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>
      <c r="A556" s="302" t="s">
        <v>988</v>
      </c>
      <c r="B556" s="303" t="s">
        <v>803</v>
      </c>
      <c r="C556" s="313">
        <v>1.57</v>
      </c>
      <c r="D556" s="274"/>
      <c r="E556" s="274"/>
      <c r="F556" s="274"/>
      <c r="G556" s="274"/>
      <c r="H556" s="274"/>
      <c r="I556" s="274"/>
      <c r="J556" s="274"/>
      <c r="P556" t="s">
        <v>892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>
      <c r="A557" s="302" t="s">
        <v>804</v>
      </c>
      <c r="B557" s="303" t="s">
        <v>803</v>
      </c>
      <c r="C557" s="313">
        <v>1.45</v>
      </c>
      <c r="D557" s="274"/>
      <c r="E557" s="274"/>
      <c r="F557" s="274"/>
      <c r="G557" s="274"/>
      <c r="H557" s="274"/>
      <c r="I557" s="274"/>
      <c r="J557" s="274"/>
      <c r="P557" t="s">
        <v>893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15">
        <f>1.36*1.154</f>
        <v>1.5694399999999999</v>
      </c>
    </row>
    <row r="558" spans="1:19" customFormat="1">
      <c r="A558" s="302" t="s">
        <v>805</v>
      </c>
      <c r="B558" s="303" t="s">
        <v>803</v>
      </c>
      <c r="C558" s="313">
        <v>1.43</v>
      </c>
      <c r="D558" s="274"/>
      <c r="E558" s="274"/>
      <c r="F558" s="274"/>
      <c r="G558" s="274"/>
      <c r="H558" s="274"/>
      <c r="I558" s="274"/>
      <c r="J558" s="274"/>
      <c r="P558" t="s">
        <v>894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>
      <c r="A559" s="302" t="s">
        <v>1</v>
      </c>
      <c r="B559" s="303" t="s">
        <v>832</v>
      </c>
      <c r="C559" s="313">
        <f>0.123/1000</f>
        <v>1.2300000000000001E-4</v>
      </c>
      <c r="D559" s="274"/>
      <c r="E559" s="274"/>
      <c r="F559" s="274"/>
      <c r="G559" s="274"/>
      <c r="H559" s="274"/>
      <c r="I559" s="274"/>
      <c r="J559" s="274"/>
      <c r="P559" t="s">
        <v>895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>
      <c r="A560" s="302" t="s">
        <v>806</v>
      </c>
      <c r="B560" s="303" t="s">
        <v>803</v>
      </c>
      <c r="C560" s="313">
        <v>1.49</v>
      </c>
      <c r="D560" s="274"/>
      <c r="E560" s="274"/>
      <c r="F560" s="274"/>
      <c r="G560" s="274"/>
      <c r="H560" s="274"/>
      <c r="I560" s="274"/>
      <c r="J560" s="274"/>
    </row>
    <row r="563" spans="1:3" ht="15.75">
      <c r="A563" s="308" t="s">
        <v>932</v>
      </c>
      <c r="B563" s="307" t="s">
        <v>933</v>
      </c>
      <c r="C563" s="307" t="s">
        <v>934</v>
      </c>
    </row>
    <row r="564" spans="1:3" ht="15.75">
      <c r="A564" s="308" t="s">
        <v>935</v>
      </c>
      <c r="B564" s="307" t="s">
        <v>803</v>
      </c>
      <c r="C564" s="307">
        <v>0.76800000000000002</v>
      </c>
    </row>
    <row r="565" spans="1:3" ht="15.75">
      <c r="A565" s="308" t="s">
        <v>936</v>
      </c>
      <c r="B565" s="307" t="s">
        <v>803</v>
      </c>
      <c r="C565" s="307">
        <v>0.46700000000000003</v>
      </c>
    </row>
    <row r="566" spans="1:3" ht="15.75">
      <c r="A566" s="308" t="s">
        <v>937</v>
      </c>
      <c r="B566" s="307" t="s">
        <v>803</v>
      </c>
      <c r="C566" s="307">
        <v>0.3</v>
      </c>
    </row>
    <row r="567" spans="1:3" ht="15.75">
      <c r="A567" s="308" t="s">
        <v>938</v>
      </c>
      <c r="B567" s="307" t="s">
        <v>803</v>
      </c>
      <c r="C567" s="307">
        <v>0.34</v>
      </c>
    </row>
    <row r="568" spans="1:3" ht="18.75">
      <c r="A568" s="308" t="s">
        <v>939</v>
      </c>
      <c r="B568" s="307" t="s">
        <v>940</v>
      </c>
      <c r="C568" s="307">
        <v>0.26600000000000001</v>
      </c>
    </row>
    <row r="569" spans="1:3" ht="15.75">
      <c r="A569" s="308" t="s">
        <v>941</v>
      </c>
      <c r="B569" s="307" t="s">
        <v>803</v>
      </c>
      <c r="C569" s="307">
        <v>0.99</v>
      </c>
    </row>
    <row r="570" spans="1:3" ht="15.75">
      <c r="A570" s="308" t="s">
        <v>942</v>
      </c>
      <c r="B570" s="307" t="s">
        <v>803</v>
      </c>
      <c r="C570" s="307">
        <v>0.60499999999999998</v>
      </c>
    </row>
    <row r="571" spans="1:3" ht="15.75">
      <c r="A571" s="308" t="s">
        <v>943</v>
      </c>
      <c r="B571" s="307" t="s">
        <v>803</v>
      </c>
      <c r="C571" s="307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AA12"/>
  <sheetViews>
    <sheetView topLeftCell="A2" zoomScale="90" zoomScaleNormal="90" workbookViewId="0">
      <selection activeCell="B4" sqref="B4"/>
    </sheetView>
  </sheetViews>
  <sheetFormatPr defaultColWidth="0" defaultRowHeight="14.25" zeroHeight="1"/>
  <cols>
    <col min="1" max="1" width="44.7109375" style="345" customWidth="1"/>
    <col min="2" max="2" width="27" style="345" customWidth="1"/>
    <col min="3" max="3" width="67.28515625" style="345" customWidth="1"/>
    <col min="4" max="4" width="13.28515625" style="345" customWidth="1"/>
    <col min="5" max="5" width="10.42578125" style="345" customWidth="1"/>
    <col min="6" max="6" width="12.7109375" style="345" customWidth="1"/>
    <col min="7" max="7" width="18.710937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0" customHeight="1">
      <c r="A1" s="406" t="s">
        <v>897</v>
      </c>
      <c r="B1" s="409"/>
      <c r="C1" s="410" t="s">
        <v>872</v>
      </c>
      <c r="D1" s="409"/>
      <c r="E1" s="409"/>
      <c r="F1" s="409"/>
      <c r="G1" s="409"/>
      <c r="H1" s="409"/>
      <c r="I1" s="409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4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33.950000000000003" customHeight="1">
      <c r="A4" s="334" t="s">
        <v>881</v>
      </c>
      <c r="B4" s="342" t="s">
        <v>834</v>
      </c>
      <c r="C4" s="335"/>
      <c r="D4" s="337" t="s">
        <v>960</v>
      </c>
      <c r="E4" s="447" t="s">
        <v>840</v>
      </c>
      <c r="F4" s="447"/>
      <c r="G4" s="447"/>
      <c r="H4" s="319"/>
      <c r="I4" s="319"/>
    </row>
    <row r="5" spans="1:26" s="318" customFormat="1" ht="171.95" customHeight="1">
      <c r="A5" s="334" t="s">
        <v>1002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961</v>
      </c>
      <c r="E5" s="447" t="s">
        <v>840</v>
      </c>
      <c r="F5" s="447"/>
      <c r="G5" s="447"/>
      <c r="H5" s="319"/>
      <c r="I5" s="319"/>
    </row>
    <row r="6" spans="1:26" ht="43.5" customHeight="1">
      <c r="A6" s="361" t="s">
        <v>821</v>
      </c>
      <c r="B6" s="340"/>
      <c r="C6" s="335"/>
      <c r="D6" s="370" t="s">
        <v>962</v>
      </c>
      <c r="E6" s="447" t="s">
        <v>840</v>
      </c>
      <c r="F6" s="447"/>
      <c r="G6" s="447"/>
      <c r="H6" s="319"/>
      <c r="I6" s="319"/>
    </row>
    <row r="7" spans="1:26" s="318" customFormat="1">
      <c r="A7" s="319"/>
      <c r="B7" s="319"/>
      <c r="C7" s="319"/>
      <c r="D7" s="319"/>
      <c r="E7" s="319"/>
      <c r="F7" s="319"/>
      <c r="G7" s="319"/>
      <c r="H7" s="319"/>
      <c r="I7" s="319"/>
    </row>
    <row r="8" spans="1:26">
      <c r="A8" s="448" t="s">
        <v>775</v>
      </c>
      <c r="B8" s="448"/>
      <c r="C8" s="448"/>
      <c r="D8" s="319"/>
      <c r="E8" s="319"/>
      <c r="F8" s="319"/>
      <c r="G8" s="319"/>
      <c r="H8" s="319"/>
      <c r="I8" s="319"/>
    </row>
    <row r="9" spans="1:26" ht="54" customHeight="1">
      <c r="A9" s="356" t="s">
        <v>776</v>
      </c>
      <c r="B9" s="394">
        <v>0</v>
      </c>
      <c r="C9" s="335" t="s">
        <v>918</v>
      </c>
      <c r="D9" s="319"/>
      <c r="E9" s="319"/>
      <c r="F9" s="319"/>
      <c r="G9" s="319"/>
      <c r="H9" s="319"/>
      <c r="I9" s="319"/>
    </row>
    <row r="10" spans="1:26" s="318" customFormat="1">
      <c r="A10" s="319"/>
      <c r="B10" s="37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 xr:uid="{00000000-0002-0000-0300-000000000000}">
      <formula1>0</formula1>
      <formula2>1000000</formula2>
    </dataValidation>
    <dataValidation type="list" allowBlank="1" showInputMessage="1" showErrorMessage="1" sqref="B4" xr:uid="{00000000-0002-0000-0300-000001000000}">
      <formula1>danet</formula1>
    </dataValidation>
    <dataValidation type="decimal" allowBlank="1" showInputMessage="1" showErrorMessage="1" sqref="B9" xr:uid="{00000000-0002-0000-0300-000002000000}">
      <formula1>0</formula1>
      <formula2>1</formula2>
    </dataValidation>
    <dataValidation type="list" allowBlank="1" showInputMessage="1" showErrorMessage="1" sqref="B5" xr:uid="{00000000-0002-0000-03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3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9"/>
  <dimension ref="A1:AA12"/>
  <sheetViews>
    <sheetView zoomScale="90" zoomScaleNormal="90" workbookViewId="0">
      <selection activeCell="B4" sqref="B4"/>
    </sheetView>
  </sheetViews>
  <sheetFormatPr defaultColWidth="0" defaultRowHeight="14.25" zeroHeight="1"/>
  <cols>
    <col min="1" max="1" width="44.7109375" style="345" customWidth="1"/>
    <col min="2" max="2" width="27.7109375" style="345" customWidth="1"/>
    <col min="3" max="3" width="59.140625" style="345" customWidth="1"/>
    <col min="4" max="4" width="14" style="345" customWidth="1"/>
    <col min="5" max="5" width="12.42578125" style="345" customWidth="1"/>
    <col min="6" max="6" width="10.42578125" style="345" customWidth="1"/>
    <col min="7" max="7" width="9.4257812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27.95" customHeight="1">
      <c r="A1" s="406" t="s">
        <v>898</v>
      </c>
      <c r="B1" s="408"/>
      <c r="C1" s="410" t="s">
        <v>872</v>
      </c>
      <c r="D1" s="408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6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7.1" customHeight="1">
      <c r="A4" s="334" t="s">
        <v>885</v>
      </c>
      <c r="B4" s="342" t="s">
        <v>834</v>
      </c>
      <c r="C4" s="335"/>
      <c r="D4" s="337" t="s">
        <v>960</v>
      </c>
      <c r="E4" s="449" t="s">
        <v>840</v>
      </c>
      <c r="F4" s="449"/>
      <c r="G4" s="449"/>
      <c r="H4" s="319"/>
      <c r="I4" s="319"/>
    </row>
    <row r="5" spans="1:26" s="318" customFormat="1" ht="203.45" customHeight="1">
      <c r="A5" s="334" t="s">
        <v>1003</v>
      </c>
      <c r="B5" s="342" t="s">
        <v>931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963</v>
      </c>
      <c r="E5" s="447" t="s">
        <v>840</v>
      </c>
      <c r="F5" s="447"/>
      <c r="G5" s="447"/>
      <c r="H5" s="319"/>
      <c r="I5" s="319"/>
    </row>
    <row r="6" spans="1:26" ht="78" customHeight="1">
      <c r="A6" s="346" t="s">
        <v>823</v>
      </c>
      <c r="B6" s="340"/>
      <c r="C6" s="335" t="s">
        <v>973</v>
      </c>
      <c r="D6" s="370" t="s">
        <v>962</v>
      </c>
      <c r="E6" s="447" t="s">
        <v>840</v>
      </c>
      <c r="F6" s="447"/>
      <c r="G6" s="447"/>
      <c r="H6" s="319"/>
      <c r="I6" s="319"/>
    </row>
    <row r="7" spans="1:26" s="318" customFormat="1">
      <c r="A7" s="319"/>
      <c r="B7" s="319"/>
      <c r="C7" s="319"/>
      <c r="D7" s="319"/>
      <c r="E7" s="319"/>
      <c r="F7" s="319"/>
      <c r="G7" s="319"/>
      <c r="H7" s="319"/>
      <c r="I7" s="319"/>
    </row>
    <row r="8" spans="1:26">
      <c r="A8" s="448" t="s">
        <v>775</v>
      </c>
      <c r="B8" s="448"/>
      <c r="C8" s="448"/>
      <c r="D8" s="319"/>
      <c r="E8" s="319"/>
      <c r="F8" s="319"/>
      <c r="G8" s="319"/>
      <c r="H8" s="319"/>
      <c r="I8" s="319"/>
    </row>
    <row r="9" spans="1:26" ht="49.5" customHeight="1">
      <c r="A9" s="356" t="s">
        <v>776</v>
      </c>
      <c r="B9" s="394">
        <v>0</v>
      </c>
      <c r="C9" s="335" t="s">
        <v>918</v>
      </c>
      <c r="D9" s="319"/>
      <c r="E9" s="319"/>
      <c r="F9" s="319"/>
      <c r="G9" s="319"/>
      <c r="H9" s="319"/>
      <c r="I9" s="319"/>
    </row>
    <row r="10" spans="1:26" s="318" customFormat="1">
      <c r="A10" s="319"/>
      <c r="B10" s="37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1</v>
      </c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count="4">
    <dataValidation type="decimal" allowBlank="1" showInputMessage="1" showErrorMessage="1" sqref="B6" xr:uid="{00000000-0002-0000-0400-000000000000}">
      <formula1>0</formula1>
      <formula2>1000000</formula2>
    </dataValidation>
    <dataValidation type="list" allowBlank="1" showInputMessage="1" showErrorMessage="1" sqref="B4" xr:uid="{00000000-0002-0000-0400-000001000000}">
      <formula1>danet</formula1>
    </dataValidation>
    <dataValidation type="decimal" allowBlank="1" showInputMessage="1" showErrorMessage="1" sqref="B9" xr:uid="{00000000-0002-0000-0400-000002000000}">
      <formula1>0</formula1>
      <formula2>1</formula2>
    </dataValidation>
    <dataValidation type="list" allowBlank="1" showInputMessage="1" showErrorMessage="1" sqref="B5" xr:uid="{00000000-0002-0000-04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4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0"/>
  <dimension ref="A1:AA69"/>
  <sheetViews>
    <sheetView zoomScale="70" zoomScaleNormal="70" workbookViewId="0">
      <selection activeCell="B5" sqref="B5"/>
    </sheetView>
  </sheetViews>
  <sheetFormatPr defaultColWidth="0" defaultRowHeight="14.25" zeroHeight="1"/>
  <cols>
    <col min="1" max="1" width="54.42578125" style="345" customWidth="1"/>
    <col min="2" max="2" width="26.42578125" style="345" customWidth="1"/>
    <col min="3" max="3" width="54.28515625" style="345" customWidth="1"/>
    <col min="4" max="4" width="13.42578125" style="345" customWidth="1"/>
    <col min="5" max="5" width="10.42578125" style="345" customWidth="1"/>
    <col min="6" max="6" width="11" style="345" customWidth="1"/>
    <col min="7" max="7" width="11.140625" style="345" customWidth="1"/>
    <col min="8" max="9" width="9.140625" style="345" customWidth="1"/>
    <col min="10" max="27" width="0" style="345" hidden="1" customWidth="1"/>
    <col min="28" max="16384" width="9.140625" style="345" hidden="1"/>
  </cols>
  <sheetData>
    <row r="1" spans="1:26" s="318" customFormat="1" ht="39" customHeight="1">
      <c r="A1" s="406" t="s">
        <v>899</v>
      </c>
      <c r="B1" s="408"/>
      <c r="C1" s="410" t="s">
        <v>872</v>
      </c>
      <c r="D1" s="408"/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6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213" customHeight="1">
      <c r="A4" s="334" t="s">
        <v>1004</v>
      </c>
      <c r="B4" s="342" t="s">
        <v>931</v>
      </c>
      <c r="C4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369" t="s">
        <v>964</v>
      </c>
      <c r="E4" s="449" t="s">
        <v>840</v>
      </c>
      <c r="F4" s="449"/>
      <c r="G4" s="449"/>
      <c r="H4" s="319"/>
      <c r="I4" s="319"/>
    </row>
    <row r="5" spans="1:26" ht="50.25" customHeight="1">
      <c r="A5" s="346" t="s">
        <v>842</v>
      </c>
      <c r="B5" s="340">
        <v>90488</v>
      </c>
      <c r="C5" s="335"/>
      <c r="D5" s="370" t="s">
        <v>958</v>
      </c>
      <c r="E5" s="454" t="s">
        <v>840</v>
      </c>
      <c r="F5" s="454"/>
      <c r="G5" s="454"/>
      <c r="H5" s="319"/>
      <c r="I5" s="319"/>
    </row>
    <row r="6" spans="1:26" ht="36" customHeight="1">
      <c r="A6" s="346" t="s">
        <v>920</v>
      </c>
      <c r="B6" s="372"/>
      <c r="C6" s="335" t="s">
        <v>921</v>
      </c>
      <c r="D6" s="369" t="s">
        <v>834</v>
      </c>
      <c r="E6" s="395"/>
      <c r="F6" s="395"/>
      <c r="G6" s="396"/>
      <c r="H6" s="319"/>
      <c r="I6" s="319"/>
    </row>
    <row r="7" spans="1:26" ht="30.95" customHeight="1">
      <c r="A7" s="346" t="s">
        <v>922</v>
      </c>
      <c r="B7" s="342" t="s">
        <v>834</v>
      </c>
      <c r="C7" s="335"/>
      <c r="D7" s="370" t="s">
        <v>990</v>
      </c>
      <c r="E7" s="454" t="s">
        <v>840</v>
      </c>
      <c r="F7" s="454"/>
      <c r="G7" s="454"/>
      <c r="H7" s="319"/>
      <c r="I7" s="319"/>
    </row>
    <row r="8" spans="1:26" s="318" customFormat="1">
      <c r="A8" s="319"/>
      <c r="B8" s="319"/>
      <c r="C8" s="319"/>
      <c r="D8" s="319"/>
      <c r="E8" s="319"/>
      <c r="F8" s="319"/>
      <c r="G8" s="319"/>
      <c r="H8" s="319"/>
      <c r="I8" s="319"/>
    </row>
    <row r="9" spans="1:26" ht="15" customHeight="1">
      <c r="A9" s="425" t="s">
        <v>774</v>
      </c>
      <c r="B9" s="425" t="s">
        <v>773</v>
      </c>
      <c r="C9" s="425" t="s">
        <v>993</v>
      </c>
      <c r="D9" s="455" t="s">
        <v>845</v>
      </c>
      <c r="E9" s="454" t="s">
        <v>840</v>
      </c>
      <c r="F9" s="454"/>
      <c r="G9" s="454"/>
      <c r="H9" s="319"/>
      <c r="I9" s="319"/>
    </row>
    <row r="10" spans="1:26">
      <c r="A10" s="424">
        <v>1</v>
      </c>
      <c r="B10" s="394"/>
      <c r="C10" s="394"/>
      <c r="D10" s="455"/>
      <c r="E10" s="454"/>
      <c r="F10" s="454"/>
      <c r="G10" s="454"/>
      <c r="H10" s="319"/>
      <c r="I10" s="319"/>
    </row>
    <row r="11" spans="1:26">
      <c r="A11" s="424">
        <v>2</v>
      </c>
      <c r="B11" s="394"/>
      <c r="C11" s="394"/>
      <c r="D11" s="455"/>
      <c r="E11" s="454"/>
      <c r="F11" s="454"/>
      <c r="G11" s="454"/>
      <c r="H11" s="319"/>
      <c r="I11" s="319"/>
    </row>
    <row r="12" spans="1:26">
      <c r="A12" s="424">
        <v>3</v>
      </c>
      <c r="B12" s="394"/>
      <c r="C12" s="394"/>
      <c r="D12" s="450" t="s">
        <v>994</v>
      </c>
      <c r="E12" s="451"/>
      <c r="F12" s="451"/>
      <c r="G12" s="451"/>
      <c r="H12" s="319"/>
      <c r="I12" s="319"/>
    </row>
    <row r="13" spans="1:26">
      <c r="A13" s="424">
        <v>4</v>
      </c>
      <c r="B13" s="394"/>
      <c r="C13" s="394"/>
      <c r="D13" s="452"/>
      <c r="E13" s="453"/>
      <c r="F13" s="453"/>
      <c r="G13" s="453"/>
      <c r="H13" s="319"/>
      <c r="I13" s="319"/>
    </row>
    <row r="14" spans="1:26">
      <c r="A14" s="424">
        <v>5</v>
      </c>
      <c r="B14" s="394"/>
      <c r="C14" s="394"/>
      <c r="D14" s="452"/>
      <c r="E14" s="453"/>
      <c r="F14" s="453"/>
      <c r="G14" s="453"/>
      <c r="H14" s="319"/>
      <c r="I14" s="319"/>
    </row>
    <row r="15" spans="1:26">
      <c r="A15" s="424">
        <v>6</v>
      </c>
      <c r="B15" s="394"/>
      <c r="C15" s="394"/>
      <c r="D15" s="319"/>
      <c r="E15" s="319"/>
      <c r="F15" s="319"/>
      <c r="G15" s="319"/>
      <c r="H15" s="319"/>
      <c r="I15" s="319"/>
    </row>
    <row r="16" spans="1:26">
      <c r="A16" s="424">
        <v>7</v>
      </c>
      <c r="B16" s="394"/>
      <c r="C16" s="394"/>
      <c r="D16" s="319"/>
      <c r="E16" s="319"/>
      <c r="F16" s="319"/>
      <c r="G16" s="319"/>
      <c r="H16" s="319"/>
      <c r="I16" s="319"/>
    </row>
    <row r="17" spans="1:9">
      <c r="A17" s="424">
        <v>8</v>
      </c>
      <c r="B17" s="394"/>
      <c r="C17" s="394"/>
      <c r="D17" s="319"/>
      <c r="E17" s="319"/>
      <c r="F17" s="319"/>
      <c r="G17" s="319"/>
      <c r="H17" s="319"/>
      <c r="I17" s="319"/>
    </row>
    <row r="18" spans="1:9">
      <c r="A18" s="424">
        <v>9</v>
      </c>
      <c r="B18" s="394"/>
      <c r="C18" s="394"/>
      <c r="D18" s="319"/>
      <c r="E18" s="319"/>
      <c r="F18" s="319"/>
      <c r="G18" s="319"/>
      <c r="H18" s="319"/>
      <c r="I18" s="319"/>
    </row>
    <row r="19" spans="1:9">
      <c r="A19" s="424">
        <v>10</v>
      </c>
      <c r="B19" s="394"/>
      <c r="C19" s="394"/>
      <c r="D19" s="319"/>
      <c r="E19" s="319"/>
      <c r="F19" s="319"/>
      <c r="G19" s="319"/>
      <c r="H19" s="319"/>
      <c r="I19" s="319"/>
    </row>
    <row r="20" spans="1:9">
      <c r="A20" s="424">
        <v>11</v>
      </c>
      <c r="B20" s="394"/>
      <c r="C20" s="394"/>
      <c r="D20" s="319"/>
      <c r="E20" s="319"/>
      <c r="F20" s="319"/>
      <c r="G20" s="319"/>
      <c r="H20" s="319"/>
      <c r="I20" s="319"/>
    </row>
    <row r="21" spans="1:9">
      <c r="A21" s="424">
        <v>12</v>
      </c>
      <c r="B21" s="394"/>
      <c r="C21" s="394"/>
      <c r="D21" s="319"/>
      <c r="E21" s="319"/>
      <c r="F21" s="319"/>
      <c r="G21" s="319"/>
      <c r="H21" s="319"/>
      <c r="I21" s="319"/>
    </row>
    <row r="22" spans="1:9">
      <c r="A22" s="424">
        <v>13</v>
      </c>
      <c r="B22" s="394"/>
      <c r="C22" s="394"/>
      <c r="D22" s="319"/>
      <c r="E22" s="319"/>
      <c r="F22" s="319"/>
      <c r="G22" s="319"/>
      <c r="H22" s="319"/>
      <c r="I22" s="319"/>
    </row>
    <row r="23" spans="1:9">
      <c r="A23" s="424">
        <v>14</v>
      </c>
      <c r="B23" s="394"/>
      <c r="C23" s="394"/>
      <c r="D23" s="319"/>
      <c r="E23" s="319"/>
      <c r="F23" s="319"/>
      <c r="G23" s="319"/>
      <c r="H23" s="319"/>
      <c r="I23" s="319"/>
    </row>
    <row r="24" spans="1:9">
      <c r="A24" s="424">
        <v>15</v>
      </c>
      <c r="B24" s="394"/>
      <c r="C24" s="394"/>
      <c r="D24" s="319"/>
      <c r="E24" s="319"/>
      <c r="F24" s="319"/>
      <c r="G24" s="319"/>
      <c r="H24" s="319"/>
      <c r="I24" s="319"/>
    </row>
    <row r="25" spans="1:9">
      <c r="A25" s="424">
        <v>16</v>
      </c>
      <c r="B25" s="394"/>
      <c r="C25" s="394"/>
      <c r="D25" s="319"/>
      <c r="E25" s="319"/>
      <c r="F25" s="319"/>
      <c r="G25" s="319"/>
      <c r="H25" s="319"/>
      <c r="I25" s="319"/>
    </row>
    <row r="26" spans="1:9">
      <c r="A26" s="424">
        <v>17</v>
      </c>
      <c r="B26" s="394"/>
      <c r="C26" s="394"/>
      <c r="D26" s="319"/>
      <c r="E26" s="319"/>
      <c r="F26" s="319"/>
      <c r="G26" s="319"/>
      <c r="H26" s="319"/>
      <c r="I26" s="319"/>
    </row>
    <row r="27" spans="1:9">
      <c r="A27" s="424">
        <v>18</v>
      </c>
      <c r="B27" s="394"/>
      <c r="C27" s="394"/>
      <c r="D27" s="319"/>
      <c r="E27" s="319"/>
      <c r="F27" s="319"/>
      <c r="G27" s="319"/>
      <c r="H27" s="319"/>
      <c r="I27" s="319"/>
    </row>
    <row r="28" spans="1:9">
      <c r="A28" s="424">
        <v>19</v>
      </c>
      <c r="B28" s="394"/>
      <c r="C28" s="394"/>
      <c r="D28" s="319"/>
      <c r="E28" s="319"/>
      <c r="F28" s="319"/>
      <c r="G28" s="319"/>
      <c r="H28" s="319"/>
      <c r="I28" s="319"/>
    </row>
    <row r="29" spans="1:9">
      <c r="A29" s="424">
        <v>20</v>
      </c>
      <c r="B29" s="394"/>
      <c r="C29" s="394"/>
      <c r="D29" s="319"/>
      <c r="E29" s="319"/>
      <c r="F29" s="319"/>
      <c r="G29" s="319"/>
      <c r="H29" s="319"/>
      <c r="I29" s="319"/>
    </row>
    <row r="30" spans="1:9">
      <c r="A30" s="424">
        <v>21</v>
      </c>
      <c r="B30" s="394"/>
      <c r="C30" s="394"/>
      <c r="D30" s="319"/>
      <c r="E30" s="319"/>
      <c r="F30" s="319"/>
      <c r="G30" s="319"/>
      <c r="H30" s="319"/>
      <c r="I30" s="319"/>
    </row>
    <row r="31" spans="1:9">
      <c r="A31" s="424">
        <v>22</v>
      </c>
      <c r="B31" s="394"/>
      <c r="C31" s="394"/>
      <c r="D31" s="319"/>
      <c r="E31" s="319"/>
      <c r="F31" s="319"/>
      <c r="G31" s="319"/>
      <c r="H31" s="319"/>
      <c r="I31" s="319"/>
    </row>
    <row r="32" spans="1:9">
      <c r="A32" s="424">
        <v>23</v>
      </c>
      <c r="B32" s="394"/>
      <c r="C32" s="394"/>
      <c r="D32" s="319"/>
      <c r="E32" s="319"/>
      <c r="F32" s="319"/>
      <c r="G32" s="319"/>
      <c r="H32" s="319"/>
      <c r="I32" s="319"/>
    </row>
    <row r="33" spans="1:9">
      <c r="A33" s="424">
        <v>24</v>
      </c>
      <c r="B33" s="394"/>
      <c r="C33" s="394"/>
      <c r="D33" s="319"/>
      <c r="E33" s="319"/>
      <c r="F33" s="319"/>
      <c r="G33" s="319"/>
      <c r="H33" s="319"/>
      <c r="I33" s="319"/>
    </row>
    <row r="34" spans="1:9">
      <c r="A34" s="424">
        <v>25</v>
      </c>
      <c r="B34" s="394"/>
      <c r="C34" s="394"/>
      <c r="D34" s="319"/>
      <c r="E34" s="319"/>
      <c r="F34" s="319"/>
      <c r="G34" s="319"/>
      <c r="H34" s="319"/>
      <c r="I34" s="319"/>
    </row>
    <row r="35" spans="1:9">
      <c r="A35" s="424">
        <v>26</v>
      </c>
      <c r="B35" s="394"/>
      <c r="C35" s="394"/>
      <c r="D35" s="319"/>
      <c r="E35" s="319"/>
      <c r="F35" s="319"/>
      <c r="G35" s="319"/>
      <c r="H35" s="319"/>
      <c r="I35" s="319"/>
    </row>
    <row r="36" spans="1:9">
      <c r="A36" s="424">
        <v>27</v>
      </c>
      <c r="B36" s="394"/>
      <c r="C36" s="394"/>
      <c r="D36" s="319"/>
      <c r="E36" s="319"/>
      <c r="F36" s="319"/>
      <c r="G36" s="319"/>
      <c r="H36" s="319"/>
      <c r="I36" s="319"/>
    </row>
    <row r="37" spans="1:9">
      <c r="A37" s="424">
        <v>28</v>
      </c>
      <c r="B37" s="394"/>
      <c r="C37" s="394"/>
      <c r="D37" s="319"/>
      <c r="E37" s="319"/>
      <c r="F37" s="319"/>
      <c r="G37" s="319"/>
      <c r="H37" s="319"/>
      <c r="I37" s="319"/>
    </row>
    <row r="38" spans="1:9">
      <c r="A38" s="424">
        <v>29</v>
      </c>
      <c r="B38" s="394"/>
      <c r="C38" s="394"/>
      <c r="D38" s="319"/>
      <c r="E38" s="319"/>
      <c r="F38" s="319"/>
      <c r="G38" s="319"/>
      <c r="H38" s="319"/>
      <c r="I38" s="319"/>
    </row>
    <row r="39" spans="1:9">
      <c r="A39" s="424">
        <v>30</v>
      </c>
      <c r="B39" s="394"/>
      <c r="C39" s="394"/>
      <c r="D39" s="319"/>
      <c r="E39" s="319"/>
      <c r="F39" s="319"/>
      <c r="G39" s="319"/>
      <c r="H39" s="319"/>
      <c r="I39" s="319"/>
    </row>
    <row r="40" spans="1:9">
      <c r="A40" s="424">
        <v>31</v>
      </c>
      <c r="B40" s="394"/>
      <c r="C40" s="394"/>
      <c r="D40" s="319"/>
      <c r="E40" s="319"/>
      <c r="F40" s="319"/>
      <c r="G40" s="319"/>
      <c r="H40" s="319"/>
      <c r="I40" s="319"/>
    </row>
    <row r="41" spans="1:9">
      <c r="A41" s="424">
        <v>32</v>
      </c>
      <c r="B41" s="394"/>
      <c r="C41" s="394"/>
      <c r="D41" s="319"/>
      <c r="E41" s="319"/>
      <c r="F41" s="319"/>
      <c r="G41" s="319"/>
      <c r="H41" s="319"/>
      <c r="I41" s="319"/>
    </row>
    <row r="42" spans="1:9">
      <c r="A42" s="424">
        <v>33</v>
      </c>
      <c r="B42" s="394"/>
      <c r="C42" s="394"/>
      <c r="D42" s="319"/>
      <c r="E42" s="319"/>
      <c r="F42" s="319"/>
      <c r="G42" s="319"/>
      <c r="H42" s="319"/>
      <c r="I42" s="319"/>
    </row>
    <row r="43" spans="1:9">
      <c r="A43" s="424">
        <v>34</v>
      </c>
      <c r="B43" s="394"/>
      <c r="C43" s="394"/>
      <c r="D43" s="319"/>
      <c r="E43" s="319"/>
      <c r="F43" s="319"/>
      <c r="G43" s="319"/>
      <c r="H43" s="319"/>
      <c r="I43" s="319"/>
    </row>
    <row r="44" spans="1:9">
      <c r="A44" s="424">
        <v>35</v>
      </c>
      <c r="B44" s="394"/>
      <c r="C44" s="394"/>
      <c r="D44" s="319"/>
      <c r="E44" s="319"/>
      <c r="F44" s="319"/>
      <c r="G44" s="319"/>
      <c r="H44" s="319"/>
      <c r="I44" s="319"/>
    </row>
    <row r="45" spans="1:9">
      <c r="A45" s="424">
        <v>36</v>
      </c>
      <c r="B45" s="394"/>
      <c r="C45" s="394"/>
      <c r="D45" s="319"/>
      <c r="E45" s="319"/>
      <c r="F45" s="319"/>
      <c r="G45" s="319"/>
      <c r="H45" s="319"/>
      <c r="I45" s="319"/>
    </row>
    <row r="46" spans="1:9">
      <c r="A46" s="424">
        <v>37</v>
      </c>
      <c r="B46" s="394"/>
      <c r="C46" s="394"/>
      <c r="D46" s="319"/>
      <c r="E46" s="319"/>
      <c r="F46" s="319"/>
      <c r="G46" s="319"/>
      <c r="H46" s="319"/>
      <c r="I46" s="319"/>
    </row>
    <row r="47" spans="1:9">
      <c r="A47" s="424">
        <v>38</v>
      </c>
      <c r="B47" s="394"/>
      <c r="C47" s="394"/>
      <c r="D47" s="319"/>
      <c r="E47" s="319"/>
      <c r="F47" s="319"/>
      <c r="G47" s="319"/>
      <c r="H47" s="319"/>
      <c r="I47" s="319"/>
    </row>
    <row r="48" spans="1:9">
      <c r="A48" s="424">
        <v>39</v>
      </c>
      <c r="B48" s="394"/>
      <c r="C48" s="394"/>
      <c r="D48" s="319"/>
      <c r="E48" s="319"/>
      <c r="F48" s="319"/>
      <c r="G48" s="319"/>
      <c r="H48" s="319"/>
      <c r="I48" s="319"/>
    </row>
    <row r="49" spans="1:9">
      <c r="A49" s="424">
        <v>40</v>
      </c>
      <c r="B49" s="394"/>
      <c r="C49" s="394"/>
      <c r="D49" s="319"/>
      <c r="E49" s="319"/>
      <c r="F49" s="319"/>
      <c r="G49" s="319"/>
      <c r="H49" s="319"/>
      <c r="I49" s="319"/>
    </row>
    <row r="50" spans="1:9">
      <c r="A50" s="424">
        <v>41</v>
      </c>
      <c r="B50" s="394"/>
      <c r="C50" s="394"/>
      <c r="D50" s="319"/>
      <c r="E50" s="319"/>
      <c r="F50" s="319"/>
      <c r="G50" s="319"/>
      <c r="H50" s="319"/>
      <c r="I50" s="319"/>
    </row>
    <row r="51" spans="1:9">
      <c r="A51" s="424">
        <v>42</v>
      </c>
      <c r="B51" s="394"/>
      <c r="C51" s="394"/>
      <c r="D51" s="319"/>
      <c r="E51" s="319"/>
      <c r="F51" s="319"/>
      <c r="G51" s="319"/>
      <c r="H51" s="319"/>
      <c r="I51" s="319"/>
    </row>
    <row r="52" spans="1:9">
      <c r="A52" s="424">
        <v>43</v>
      </c>
      <c r="B52" s="394"/>
      <c r="C52" s="394"/>
      <c r="D52" s="319"/>
      <c r="E52" s="319"/>
      <c r="F52" s="319"/>
      <c r="G52" s="319"/>
      <c r="H52" s="319"/>
      <c r="I52" s="319"/>
    </row>
    <row r="53" spans="1:9">
      <c r="A53" s="424">
        <v>44</v>
      </c>
      <c r="B53" s="394"/>
      <c r="C53" s="394"/>
      <c r="D53" s="319"/>
      <c r="E53" s="319"/>
      <c r="F53" s="319"/>
      <c r="G53" s="319"/>
      <c r="H53" s="319"/>
      <c r="I53" s="319"/>
    </row>
    <row r="54" spans="1:9">
      <c r="A54" s="424">
        <v>45</v>
      </c>
      <c r="B54" s="394"/>
      <c r="C54" s="394"/>
      <c r="D54" s="319"/>
      <c r="E54" s="319"/>
      <c r="F54" s="319"/>
      <c r="G54" s="319"/>
      <c r="H54" s="319"/>
      <c r="I54" s="319"/>
    </row>
    <row r="55" spans="1:9">
      <c r="A55" s="424">
        <v>46</v>
      </c>
      <c r="B55" s="394"/>
      <c r="C55" s="394"/>
      <c r="D55" s="319"/>
      <c r="E55" s="319"/>
      <c r="F55" s="319"/>
      <c r="G55" s="319"/>
      <c r="H55" s="319"/>
      <c r="I55" s="319"/>
    </row>
    <row r="56" spans="1:9">
      <c r="A56" s="424">
        <v>47</v>
      </c>
      <c r="B56" s="394"/>
      <c r="C56" s="394"/>
      <c r="D56" s="319"/>
      <c r="E56" s="319"/>
      <c r="F56" s="319"/>
      <c r="G56" s="319"/>
      <c r="H56" s="319"/>
      <c r="I56" s="319"/>
    </row>
    <row r="57" spans="1:9">
      <c r="A57" s="424">
        <v>48</v>
      </c>
      <c r="B57" s="394"/>
      <c r="C57" s="394"/>
      <c r="D57" s="319"/>
      <c r="E57" s="319"/>
      <c r="F57" s="319"/>
      <c r="G57" s="319"/>
      <c r="H57" s="319"/>
      <c r="I57" s="319"/>
    </row>
    <row r="58" spans="1:9">
      <c r="A58" s="424">
        <v>49</v>
      </c>
      <c r="B58" s="394"/>
      <c r="C58" s="394"/>
      <c r="D58" s="319"/>
      <c r="E58" s="319"/>
      <c r="F58" s="319"/>
      <c r="G58" s="319"/>
      <c r="H58" s="319"/>
      <c r="I58" s="319"/>
    </row>
    <row r="59" spans="1:9">
      <c r="A59" s="424">
        <v>50</v>
      </c>
      <c r="B59" s="394"/>
      <c r="C59" s="394"/>
      <c r="D59" s="319"/>
      <c r="E59" s="319"/>
      <c r="F59" s="319"/>
      <c r="G59" s="319"/>
      <c r="H59" s="319"/>
      <c r="I59" s="319"/>
    </row>
    <row r="60" spans="1:9" ht="28.5">
      <c r="A60" s="374" t="s">
        <v>827</v>
      </c>
      <c r="B60" s="375">
        <f>IF(OR(B7="Пожалуйста, выберите…",B7="нет"),0,IFERROR(SUMPRODUCT(B10:B59,C10:C59)*0.007854/'1.Общие данные по зданию'!C15,0))</f>
        <v>0</v>
      </c>
      <c r="C60" s="335" t="s">
        <v>947</v>
      </c>
      <c r="D60" s="319"/>
      <c r="E60" s="319"/>
      <c r="F60" s="319"/>
      <c r="G60" s="319"/>
      <c r="H60" s="319"/>
      <c r="I60" s="319"/>
    </row>
    <row r="67" spans="1:9">
      <c r="A67" s="319"/>
      <c r="B67" s="371">
        <f>IF(OR(AND(B7="да",SUM(B10:B59)&gt;0,SUM(C10:C59)&gt;0),AND(B7="нет")),1,0)</f>
        <v>1</v>
      </c>
      <c r="C67" s="319"/>
      <c r="D67" s="319"/>
      <c r="E67" s="319"/>
      <c r="F67" s="319"/>
      <c r="G67" s="319"/>
      <c r="H67" s="319"/>
      <c r="I67" s="319"/>
    </row>
    <row r="68" spans="1:9">
      <c r="A68" s="356" t="s">
        <v>884</v>
      </c>
      <c r="B68" s="357" t="str">
        <f>IF(OR(B4="нет",AND(B4&lt;&gt;"Укажите наличие…",B7&lt;&gt;"пожалуйста, выберите…",B5&gt;0,B67=1)),"Готово","Заполните данные")</f>
        <v>Готово</v>
      </c>
      <c r="C68" s="319"/>
      <c r="D68" s="319"/>
      <c r="E68" s="319"/>
      <c r="F68" s="319"/>
      <c r="G68" s="319"/>
      <c r="H68" s="319"/>
      <c r="I68" s="319"/>
    </row>
    <row r="69" spans="1:9">
      <c r="A69" s="319"/>
      <c r="B69" s="319"/>
      <c r="C69" s="319"/>
      <c r="D69" s="319"/>
      <c r="E69" s="319"/>
      <c r="F69" s="319"/>
      <c r="G69" s="319"/>
      <c r="H69" s="319"/>
      <c r="I69" s="319"/>
    </row>
  </sheetData>
  <sheetProtection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 xr:uid="{00000000-0002-0000-0500-000000000000}">
      <formula1>0</formula1>
      <formula2>100000000</formula2>
    </dataValidation>
    <dataValidation type="list" allowBlank="1" showInputMessage="1" showErrorMessage="1" sqref="B7" xr:uid="{00000000-0002-0000-0500-000001000000}">
      <formula1>danet</formula1>
    </dataValidation>
    <dataValidation type="decimal" allowBlank="1" showInputMessage="1" showErrorMessage="1" sqref="B10:B59" xr:uid="{00000000-0002-0000-0500-000002000000}">
      <formula1>0</formula1>
      <formula2>2000</formula2>
    </dataValidation>
    <dataValidation type="decimal" allowBlank="1" showInputMessage="1" showErrorMessage="1" sqref="C10:C59" xr:uid="{00000000-0002-0000-0500-000003000000}">
      <formula1>0</formula1>
      <formula2>365</formula2>
    </dataValidation>
    <dataValidation type="list" allowBlank="1" showInputMessage="1" showErrorMessage="1" sqref="B4" xr:uid="{00000000-0002-0000-05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5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1"/>
  <dimension ref="A1:Z12"/>
  <sheetViews>
    <sheetView zoomScale="90" zoomScaleNormal="90" workbookViewId="0">
      <selection activeCell="B11" sqref="B11"/>
    </sheetView>
  </sheetViews>
  <sheetFormatPr defaultColWidth="0" defaultRowHeight="14.25" zeroHeight="1"/>
  <cols>
    <col min="1" max="1" width="39.7109375" style="345" customWidth="1"/>
    <col min="2" max="2" width="23.42578125" style="345" customWidth="1"/>
    <col min="3" max="3" width="50.42578125" style="345" customWidth="1"/>
    <col min="4" max="4" width="16" style="345" customWidth="1"/>
    <col min="5" max="5" width="10.42578125" style="345" customWidth="1"/>
    <col min="6" max="6" width="10.28515625" style="345" customWidth="1"/>
    <col min="7" max="7" width="11.85546875" style="345" customWidth="1"/>
    <col min="8" max="9" width="9.140625" style="345" customWidth="1"/>
    <col min="10" max="26" width="0" style="345" hidden="1" customWidth="1"/>
    <col min="27" max="16384" width="9.140625" style="345" hidden="1"/>
  </cols>
  <sheetData>
    <row r="1" spans="1:26" s="318" customFormat="1" ht="29.1" customHeight="1">
      <c r="A1" s="406" t="s">
        <v>900</v>
      </c>
      <c r="B1" s="408"/>
      <c r="C1" s="409"/>
      <c r="D1" s="410" t="s">
        <v>872</v>
      </c>
      <c r="E1" s="408"/>
      <c r="F1" s="408"/>
      <c r="G1" s="408"/>
      <c r="H1" s="408"/>
      <c r="I1" s="408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3.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42.75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6.5" customHeight="1">
      <c r="A4" s="334" t="s">
        <v>1024</v>
      </c>
      <c r="B4" s="342" t="s">
        <v>834</v>
      </c>
      <c r="C4" s="335"/>
      <c r="D4" s="337" t="s">
        <v>965</v>
      </c>
      <c r="E4" s="447" t="s">
        <v>840</v>
      </c>
      <c r="F4" s="447"/>
      <c r="G4" s="447"/>
      <c r="H4" s="319"/>
      <c r="I4" s="319"/>
    </row>
    <row r="5" spans="1:26" s="318" customFormat="1" ht="215.1" customHeight="1">
      <c r="A5" s="334" t="s">
        <v>1005</v>
      </c>
      <c r="B5" s="342" t="s">
        <v>930</v>
      </c>
      <c r="C5" s="335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69" t="s">
        <v>966</v>
      </c>
      <c r="E5" s="447" t="s">
        <v>840</v>
      </c>
      <c r="F5" s="447"/>
      <c r="G5" s="447"/>
      <c r="H5" s="319"/>
      <c r="I5" s="319"/>
    </row>
    <row r="6" spans="1:26" s="318" customFormat="1" ht="54" customHeight="1">
      <c r="A6" s="334" t="s">
        <v>904</v>
      </c>
      <c r="B6" s="342" t="s">
        <v>755</v>
      </c>
      <c r="C6" s="335"/>
      <c r="D6" s="337" t="s">
        <v>967</v>
      </c>
      <c r="E6" s="447" t="s">
        <v>840</v>
      </c>
      <c r="F6" s="447"/>
      <c r="G6" s="447"/>
      <c r="H6" s="319"/>
      <c r="I6" s="319"/>
    </row>
    <row r="7" spans="1:26" ht="46.5" customHeight="1">
      <c r="A7" s="376" t="s">
        <v>843</v>
      </c>
      <c r="B7" s="340"/>
      <c r="C7" s="335" t="s">
        <v>974</v>
      </c>
      <c r="D7" s="370" t="s">
        <v>958</v>
      </c>
      <c r="E7" s="454" t="s">
        <v>840</v>
      </c>
      <c r="F7" s="454"/>
      <c r="G7" s="454"/>
      <c r="H7" s="319"/>
      <c r="I7" s="319"/>
    </row>
    <row r="8" spans="1:26" s="318" customFormat="1" ht="54" customHeight="1">
      <c r="A8" s="334" t="s">
        <v>923</v>
      </c>
      <c r="B8" s="342" t="s">
        <v>755</v>
      </c>
      <c r="C8" s="427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37" t="s">
        <v>834</v>
      </c>
      <c r="E8" s="440" t="s">
        <v>69</v>
      </c>
      <c r="F8" s="440"/>
      <c r="G8" s="440"/>
      <c r="H8" s="319"/>
      <c r="I8" s="319"/>
    </row>
    <row r="9" spans="1:26" s="318" customFormat="1" ht="10.5" hidden="1" customHeight="1">
      <c r="A9" s="377"/>
      <c r="B9" s="378">
        <f>IF(AND(B6="да",B8="да"),B7/'1.Общие данные по зданию'!C15-VLOOKUP('1.Общие данные по зданию'!C6,'Экспресс потенциал'!B6:AH27,33,0),B7/'1.Общие данные по зданию'!C15)</f>
        <v>0</v>
      </c>
      <c r="C9" s="379"/>
      <c r="D9" s="380"/>
      <c r="E9" s="381"/>
      <c r="F9" s="381"/>
      <c r="G9" s="381"/>
      <c r="H9" s="319"/>
      <c r="I9" s="319"/>
    </row>
    <row r="10" spans="1:26" s="318" customFormat="1">
      <c r="A10" s="319"/>
      <c r="B10" s="371"/>
      <c r="C10" s="319"/>
      <c r="D10" s="319"/>
      <c r="E10" s="319"/>
      <c r="F10" s="319"/>
      <c r="G10" s="319"/>
      <c r="H10" s="319"/>
      <c r="I10" s="319"/>
    </row>
    <row r="11" spans="1:26">
      <c r="A11" s="356" t="s">
        <v>884</v>
      </c>
      <c r="B11" s="357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Готово</v>
      </c>
      <c r="C11" s="319"/>
      <c r="D11" s="319"/>
      <c r="E11" s="319"/>
      <c r="F11" s="319"/>
      <c r="G11" s="319"/>
      <c r="H11" s="319"/>
      <c r="I11" s="319"/>
    </row>
    <row r="12" spans="1:26">
      <c r="A12" s="319"/>
      <c r="B12" s="319"/>
      <c r="C12" s="319"/>
      <c r="D12" s="319"/>
      <c r="E12" s="319"/>
      <c r="F12" s="319"/>
      <c r="G12" s="319"/>
      <c r="H12" s="319"/>
      <c r="I12" s="319"/>
    </row>
  </sheetData>
  <sheetProtection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 xr:uid="{00000000-0002-0000-0600-000000000000}">
      <formula1>0</formula1>
      <formula2>100000000</formula2>
    </dataValidation>
    <dataValidation type="list" allowBlank="1" showInputMessage="1" showErrorMessage="1" sqref="B8 B4 B6" xr:uid="{00000000-0002-0000-0600-000001000000}">
      <formula1>danet</formula1>
    </dataValidation>
    <dataValidation type="list" allowBlank="1" showInputMessage="1" showErrorMessage="1" sqref="B5" xr:uid="{00000000-0002-0000-0600-000002000000}">
      <formula1>PUdanet</formula1>
    </dataValidation>
  </dataValidations>
  <hyperlinks>
    <hyperlink ref="D1" location="'0.Результаты расчета'!A1" display="Перейти к результатам расчета потенциала и ЦУС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32"/>
  <dimension ref="A1:XFC22"/>
  <sheetViews>
    <sheetView topLeftCell="B1" zoomScale="70" zoomScaleNormal="70" workbookViewId="0">
      <selection activeCell="B22" sqref="B22"/>
    </sheetView>
  </sheetViews>
  <sheetFormatPr defaultColWidth="0" defaultRowHeight="14.25" zeroHeight="1"/>
  <cols>
    <col min="1" max="1" width="52.42578125" style="345" customWidth="1"/>
    <col min="2" max="2" width="25" style="345" customWidth="1"/>
    <col min="3" max="3" width="20.42578125" style="345" customWidth="1"/>
    <col min="4" max="4" width="13.85546875" style="345" customWidth="1"/>
    <col min="5" max="6" width="12.140625" style="345" customWidth="1"/>
    <col min="7" max="7" width="12.85546875" style="345" customWidth="1"/>
    <col min="8" max="8" width="6.42578125" style="345" customWidth="1"/>
    <col min="9" max="27" width="9.140625" style="345" hidden="1" customWidth="1"/>
    <col min="28" max="16381" width="9.140625" style="345" hidden="1"/>
    <col min="16382" max="16382" width="4.140625" style="345" hidden="1" customWidth="1"/>
    <col min="16383" max="16383" width="1.42578125" style="345" hidden="1" customWidth="1"/>
    <col min="16384" max="16384" width="3.85546875" style="345" hidden="1" customWidth="1"/>
  </cols>
  <sheetData>
    <row r="1" spans="1:26" s="318" customFormat="1" ht="27" customHeight="1">
      <c r="A1" s="406" t="s">
        <v>901</v>
      </c>
      <c r="B1" s="408"/>
      <c r="C1" s="410" t="s">
        <v>872</v>
      </c>
      <c r="D1" s="408"/>
      <c r="E1" s="408"/>
      <c r="F1" s="408"/>
      <c r="G1" s="408"/>
      <c r="H1" s="408"/>
      <c r="I1" s="32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s="318" customFormat="1" ht="20.100000000000001" customHeight="1">
      <c r="A2" s="319"/>
      <c r="B2" s="319"/>
      <c r="C2" s="373" t="s">
        <v>1016</v>
      </c>
      <c r="D2" s="319"/>
      <c r="E2" s="319"/>
      <c r="F2" s="319"/>
      <c r="G2" s="319"/>
      <c r="H2" s="319"/>
      <c r="I2" s="319"/>
    </row>
    <row r="3" spans="1:26" s="318" customFormat="1" ht="57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</row>
    <row r="4" spans="1:26" s="318" customFormat="1" ht="42" customHeight="1">
      <c r="A4" s="334" t="s">
        <v>975</v>
      </c>
      <c r="B4" s="342" t="s">
        <v>834</v>
      </c>
      <c r="C4" s="335"/>
      <c r="D4" s="337" t="s">
        <v>968</v>
      </c>
      <c r="E4" s="447" t="s">
        <v>991</v>
      </c>
      <c r="F4" s="447"/>
      <c r="G4" s="447"/>
      <c r="H4" s="319"/>
      <c r="I4" s="319"/>
    </row>
    <row r="5" spans="1:26" ht="12.6" hidden="1" customHeight="1">
      <c r="A5" s="361" t="s">
        <v>924</v>
      </c>
      <c r="B5" s="340"/>
      <c r="C5" s="382" t="s">
        <v>944</v>
      </c>
      <c r="D5" s="370" t="s">
        <v>844</v>
      </c>
      <c r="E5" s="454" t="s">
        <v>840</v>
      </c>
      <c r="F5" s="454"/>
      <c r="G5" s="454"/>
      <c r="H5" s="319"/>
      <c r="I5" s="319"/>
    </row>
    <row r="6" spans="1:26" ht="26.1" customHeight="1">
      <c r="A6" s="456" t="s">
        <v>997</v>
      </c>
      <c r="B6" s="457"/>
      <c r="C6" s="458"/>
      <c r="D6" s="319"/>
      <c r="E6" s="319"/>
      <c r="F6" s="319"/>
      <c r="G6" s="319"/>
      <c r="H6" s="319"/>
      <c r="I6" s="319"/>
      <c r="J6" s="319"/>
    </row>
    <row r="7" spans="1:26" ht="48" customHeight="1">
      <c r="A7" s="333" t="s">
        <v>932</v>
      </c>
      <c r="B7" s="333" t="s">
        <v>807</v>
      </c>
      <c r="C7" s="333" t="s">
        <v>836</v>
      </c>
      <c r="D7" s="333" t="s">
        <v>838</v>
      </c>
      <c r="E7" s="459" t="s">
        <v>839</v>
      </c>
      <c r="F7" s="459"/>
      <c r="G7" s="459"/>
      <c r="H7" s="319"/>
      <c r="I7" s="319"/>
      <c r="J7" s="383" t="s">
        <v>812</v>
      </c>
    </row>
    <row r="8" spans="1:26" s="387" customFormat="1" ht="21" customHeight="1">
      <c r="A8" s="361" t="s">
        <v>935</v>
      </c>
      <c r="B8" s="384" t="s">
        <v>803</v>
      </c>
      <c r="C8" s="385"/>
      <c r="D8" s="475" t="s">
        <v>969</v>
      </c>
      <c r="E8" s="469" t="s">
        <v>840</v>
      </c>
      <c r="F8" s="470"/>
      <c r="G8" s="471"/>
      <c r="H8" s="319"/>
      <c r="I8" s="386">
        <f>C8*списки!C564</f>
        <v>0</v>
      </c>
    </row>
    <row r="9" spans="1:26" s="387" customFormat="1" ht="18.95" customHeight="1">
      <c r="A9" s="361" t="s">
        <v>936</v>
      </c>
      <c r="B9" s="384" t="s">
        <v>803</v>
      </c>
      <c r="C9" s="385"/>
      <c r="D9" s="476"/>
      <c r="E9" s="472"/>
      <c r="F9" s="473"/>
      <c r="G9" s="474"/>
      <c r="H9" s="319"/>
      <c r="I9" s="386">
        <f>C9*списки!C565</f>
        <v>0</v>
      </c>
    </row>
    <row r="10" spans="1:26" s="387" customFormat="1" ht="21" customHeight="1">
      <c r="A10" s="361" t="s">
        <v>937</v>
      </c>
      <c r="B10" s="384" t="s">
        <v>803</v>
      </c>
      <c r="C10" s="385"/>
      <c r="D10" s="460"/>
      <c r="E10" s="461"/>
      <c r="F10" s="461"/>
      <c r="G10" s="462"/>
      <c r="H10" s="319"/>
      <c r="I10" s="386">
        <f>C10*списки!C566</f>
        <v>0</v>
      </c>
    </row>
    <row r="11" spans="1:26" s="387" customFormat="1" ht="15">
      <c r="A11" s="361" t="s">
        <v>938</v>
      </c>
      <c r="B11" s="384" t="s">
        <v>803</v>
      </c>
      <c r="C11" s="385"/>
      <c r="D11" s="463"/>
      <c r="E11" s="464"/>
      <c r="F11" s="464"/>
      <c r="G11" s="465"/>
      <c r="H11" s="319"/>
      <c r="I11" s="386">
        <f>C11*списки!C567</f>
        <v>0</v>
      </c>
    </row>
    <row r="12" spans="1:26" s="387" customFormat="1" ht="16.5">
      <c r="A12" s="361" t="s">
        <v>939</v>
      </c>
      <c r="B12" s="384" t="s">
        <v>995</v>
      </c>
      <c r="C12" s="385"/>
      <c r="D12" s="463"/>
      <c r="E12" s="464"/>
      <c r="F12" s="464"/>
      <c r="G12" s="465"/>
      <c r="H12" s="319"/>
      <c r="I12" s="386">
        <f>C12*списки!C568</f>
        <v>0</v>
      </c>
    </row>
    <row r="13" spans="1:26" s="387" customFormat="1" ht="15">
      <c r="A13" s="361" t="s">
        <v>941</v>
      </c>
      <c r="B13" s="384" t="s">
        <v>803</v>
      </c>
      <c r="C13" s="385"/>
      <c r="D13" s="463"/>
      <c r="E13" s="464"/>
      <c r="F13" s="464"/>
      <c r="G13" s="465"/>
      <c r="H13" s="319"/>
      <c r="I13" s="386">
        <f>C13*списки!C569</f>
        <v>0</v>
      </c>
    </row>
    <row r="14" spans="1:26" s="387" customFormat="1" ht="15">
      <c r="A14" s="361" t="s">
        <v>942</v>
      </c>
      <c r="B14" s="384" t="s">
        <v>803</v>
      </c>
      <c r="C14" s="385"/>
      <c r="D14" s="463"/>
      <c r="E14" s="464"/>
      <c r="F14" s="464"/>
      <c r="G14" s="465"/>
      <c r="H14" s="319"/>
      <c r="I14" s="386">
        <f>C14*списки!C570</f>
        <v>0</v>
      </c>
    </row>
    <row r="15" spans="1:26" s="387" customFormat="1" ht="15">
      <c r="A15" s="361" t="s">
        <v>943</v>
      </c>
      <c r="B15" s="384" t="s">
        <v>803</v>
      </c>
      <c r="C15" s="385"/>
      <c r="D15" s="466"/>
      <c r="E15" s="467"/>
      <c r="F15" s="467"/>
      <c r="G15" s="468"/>
      <c r="H15" s="319"/>
      <c r="I15" s="386">
        <f>C15*списки!C571</f>
        <v>0</v>
      </c>
    </row>
    <row r="16" spans="1:26" s="318" customFormat="1" ht="15">
      <c r="A16" s="361" t="s">
        <v>946</v>
      </c>
      <c r="B16" s="384" t="s">
        <v>945</v>
      </c>
      <c r="C16" s="388">
        <f>SUM(I8:I15)</f>
        <v>0</v>
      </c>
      <c r="D16" s="480" t="s">
        <v>947</v>
      </c>
      <c r="E16" s="480"/>
      <c r="F16" s="480"/>
      <c r="G16" s="480"/>
      <c r="H16" s="319"/>
      <c r="I16" s="319"/>
    </row>
    <row r="17" spans="1:9">
      <c r="A17" s="319"/>
      <c r="B17" s="319"/>
      <c r="C17" s="319"/>
      <c r="D17" s="319"/>
      <c r="E17" s="319"/>
      <c r="F17" s="319"/>
      <c r="G17" s="319"/>
      <c r="H17" s="319"/>
      <c r="I17" s="319"/>
    </row>
    <row r="18" spans="1:9" s="318" customFormat="1" ht="59.1" customHeight="1">
      <c r="A18" s="383" t="s">
        <v>1008</v>
      </c>
      <c r="B18" s="342" t="s">
        <v>834</v>
      </c>
      <c r="C18" s="337"/>
      <c r="D18" s="337" t="s">
        <v>968</v>
      </c>
      <c r="E18" s="447" t="s">
        <v>991</v>
      </c>
      <c r="F18" s="447"/>
      <c r="G18" s="447"/>
      <c r="H18" s="319"/>
      <c r="I18" s="319"/>
    </row>
    <row r="19" spans="1:9" s="387" customFormat="1" ht="33.950000000000003" customHeight="1">
      <c r="A19" s="334" t="s">
        <v>998</v>
      </c>
      <c r="B19" s="384" t="s">
        <v>945</v>
      </c>
      <c r="C19" s="385"/>
      <c r="D19" s="477" t="s">
        <v>996</v>
      </c>
      <c r="E19" s="478"/>
      <c r="F19" s="478"/>
      <c r="G19" s="479"/>
      <c r="H19" s="319"/>
      <c r="I19" s="386">
        <f>C19</f>
        <v>0</v>
      </c>
    </row>
    <row r="20" spans="1:9">
      <c r="A20" s="319"/>
      <c r="B20" s="319"/>
      <c r="C20" s="319"/>
      <c r="D20" s="319"/>
      <c r="E20" s="319"/>
      <c r="F20" s="319"/>
      <c r="G20" s="319"/>
      <c r="H20" s="319"/>
      <c r="I20" s="319"/>
    </row>
    <row r="21" spans="1:9">
      <c r="A21" s="356" t="s">
        <v>985</v>
      </c>
      <c r="B21" s="357" t="str">
        <f>IF(OR(AND(B4="да",SUM(C8:C15)&gt;0),AND(B4="нет")),"Готово","Заполните данные")</f>
        <v>Готово</v>
      </c>
      <c r="C21" s="319"/>
      <c r="D21" s="319"/>
      <c r="E21" s="319"/>
      <c r="F21" s="319"/>
      <c r="G21" s="319"/>
      <c r="H21" s="319"/>
      <c r="I21" s="319"/>
    </row>
    <row r="22" spans="1:9">
      <c r="A22" s="356" t="s">
        <v>986</v>
      </c>
      <c r="B22" s="357" t="str">
        <f>IF(OR(AND(B18="да",C19&gt;0),AND(B18="нет")),"Готово","Заполните данные")</f>
        <v>Готово</v>
      </c>
      <c r="C22" s="319"/>
      <c r="D22" s="319"/>
      <c r="E22" s="319"/>
      <c r="F22" s="319"/>
      <c r="G22" s="319"/>
      <c r="H22" s="319"/>
      <c r="I22" s="319"/>
    </row>
  </sheetData>
  <sheetProtection sheet="1" objects="1" scenarios="1"/>
  <mergeCells count="11">
    <mergeCell ref="D10:G15"/>
    <mergeCell ref="E8:G9"/>
    <mergeCell ref="D8:D9"/>
    <mergeCell ref="D19:G19"/>
    <mergeCell ref="D16:G16"/>
    <mergeCell ref="E18:G18"/>
    <mergeCell ref="E3:G3"/>
    <mergeCell ref="E5:G5"/>
    <mergeCell ref="E4:G4"/>
    <mergeCell ref="A6:C6"/>
    <mergeCell ref="E7:G7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 xr:uid="{00000000-0002-0000-0700-000000000000}">
      <formula1>0</formula1>
      <formula2>1000000</formula2>
    </dataValidation>
    <dataValidation type="list" allowBlank="1" showInputMessage="1" showErrorMessage="1" sqref="B4 B18" xr:uid="{00000000-0002-0000-0700-000001000000}">
      <formula1>danet</formula1>
    </dataValidation>
  </dataValidations>
  <hyperlinks>
    <hyperlink ref="C1" location="'0.Результаты расчета'!A1" display="Перейти к результатам расчета потенциала и ЦУС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3"/>
  <dimension ref="A1:XFC332"/>
  <sheetViews>
    <sheetView zoomScale="80" zoomScaleNormal="80" workbookViewId="0">
      <selection activeCell="C17" sqref="C17"/>
    </sheetView>
  </sheetViews>
  <sheetFormatPr defaultColWidth="0" defaultRowHeight="14.25" zeroHeight="1"/>
  <cols>
    <col min="1" max="1" width="52.42578125" style="345" customWidth="1"/>
    <col min="2" max="2" width="24.42578125" style="345" customWidth="1"/>
    <col min="3" max="3" width="15.85546875" style="345" customWidth="1"/>
    <col min="4" max="4" width="18.42578125" style="345" customWidth="1"/>
    <col min="5" max="5" width="15.28515625" style="345" customWidth="1"/>
    <col min="6" max="6" width="19.140625" style="345" customWidth="1"/>
    <col min="7" max="7" width="14.140625" style="345" customWidth="1"/>
    <col min="8" max="8" width="13.85546875" style="345" customWidth="1"/>
    <col min="9" max="9" width="3.85546875" style="345" customWidth="1"/>
    <col min="10" max="16383" width="6.85546875" style="345" hidden="1"/>
    <col min="16384" max="16384" width="6.28515625" style="345" hidden="1"/>
  </cols>
  <sheetData>
    <row r="1" spans="1:10" s="409" customFormat="1" ht="30.95" customHeight="1">
      <c r="A1" s="406" t="s">
        <v>902</v>
      </c>
      <c r="B1" s="408"/>
      <c r="C1" s="410" t="s">
        <v>872</v>
      </c>
      <c r="D1" s="408"/>
      <c r="E1" s="408"/>
      <c r="F1" s="408"/>
      <c r="G1" s="408"/>
      <c r="H1" s="408"/>
      <c r="I1" s="408"/>
    </row>
    <row r="2" spans="1:10" s="318" customFormat="1" ht="18.95" customHeight="1">
      <c r="A2" s="319"/>
      <c r="B2" s="319"/>
      <c r="C2" s="319"/>
      <c r="D2" s="373" t="s">
        <v>1016</v>
      </c>
      <c r="E2" s="373"/>
      <c r="F2" s="319"/>
      <c r="G2" s="319"/>
      <c r="H2" s="319"/>
      <c r="I2" s="319"/>
      <c r="J2" s="319"/>
    </row>
    <row r="3" spans="1:10" s="318" customFormat="1" ht="42.75">
      <c r="A3" s="330" t="s">
        <v>167</v>
      </c>
      <c r="B3" s="331" t="s">
        <v>166</v>
      </c>
      <c r="C3" s="330" t="s">
        <v>777</v>
      </c>
      <c r="D3" s="419" t="s">
        <v>953</v>
      </c>
      <c r="E3" s="439" t="s">
        <v>839</v>
      </c>
      <c r="F3" s="439"/>
      <c r="G3" s="439"/>
      <c r="H3" s="319"/>
      <c r="I3" s="319"/>
      <c r="J3" s="319"/>
    </row>
    <row r="4" spans="1:10" s="318" customFormat="1" ht="36" customHeight="1">
      <c r="A4" s="334" t="s">
        <v>886</v>
      </c>
      <c r="B4" s="342" t="s">
        <v>834</v>
      </c>
      <c r="C4" s="335"/>
      <c r="D4" s="337" t="s">
        <v>970</v>
      </c>
      <c r="E4" s="447" t="s">
        <v>991</v>
      </c>
      <c r="F4" s="447"/>
      <c r="G4" s="447"/>
      <c r="H4" s="319"/>
      <c r="I4" s="319"/>
    </row>
    <row r="5" spans="1:10" s="318" customFormat="1">
      <c r="A5" s="319"/>
      <c r="B5" s="319"/>
      <c r="C5" s="319"/>
      <c r="D5" s="319"/>
      <c r="E5" s="373"/>
      <c r="F5" s="319"/>
      <c r="G5" s="319"/>
      <c r="H5" s="319"/>
      <c r="I5" s="319"/>
      <c r="J5" s="319"/>
    </row>
    <row r="6" spans="1:10">
      <c r="A6" s="482" t="s">
        <v>846</v>
      </c>
      <c r="B6" s="483"/>
      <c r="C6" s="484"/>
      <c r="D6" s="319"/>
      <c r="E6" s="319"/>
      <c r="F6" s="319"/>
      <c r="G6" s="319"/>
      <c r="H6" s="319"/>
      <c r="I6" s="319"/>
      <c r="J6" s="319"/>
    </row>
    <row r="7" spans="1:10" ht="128.25">
      <c r="A7" s="330" t="s">
        <v>932</v>
      </c>
      <c r="B7" s="330" t="s">
        <v>807</v>
      </c>
      <c r="C7" s="330" t="s">
        <v>836</v>
      </c>
      <c r="D7" s="330" t="s">
        <v>838</v>
      </c>
      <c r="E7" s="439" t="s">
        <v>839</v>
      </c>
      <c r="F7" s="439"/>
      <c r="G7" s="439"/>
      <c r="H7" s="319"/>
      <c r="I7" s="319"/>
      <c r="J7" s="383" t="s">
        <v>812</v>
      </c>
    </row>
    <row r="8" spans="1:10" ht="28.5" customHeight="1">
      <c r="A8" s="422" t="s">
        <v>984</v>
      </c>
      <c r="B8" s="389" t="s">
        <v>803</v>
      </c>
      <c r="C8" s="390"/>
      <c r="D8" s="337" t="s">
        <v>971</v>
      </c>
      <c r="E8" s="447" t="s">
        <v>991</v>
      </c>
      <c r="F8" s="447"/>
      <c r="G8" s="447"/>
      <c r="H8" s="319"/>
      <c r="I8" s="391"/>
      <c r="J8" s="392">
        <f>C8*списки!C554</f>
        <v>0</v>
      </c>
    </row>
    <row r="9" spans="1:10">
      <c r="A9" s="423" t="s">
        <v>830</v>
      </c>
      <c r="B9" s="389" t="s">
        <v>831</v>
      </c>
      <c r="C9" s="390"/>
      <c r="D9" s="319"/>
      <c r="E9" s="319"/>
      <c r="F9" s="319"/>
      <c r="G9" s="319"/>
      <c r="H9" s="319"/>
      <c r="I9" s="319"/>
      <c r="J9" s="392">
        <f>C9*списки!C555</f>
        <v>0</v>
      </c>
    </row>
    <row r="10" spans="1:10">
      <c r="A10" s="423" t="s">
        <v>987</v>
      </c>
      <c r="B10" s="389" t="s">
        <v>803</v>
      </c>
      <c r="C10" s="390"/>
      <c r="D10" s="319"/>
      <c r="E10" s="319"/>
      <c r="F10" s="319"/>
      <c r="G10" s="319"/>
      <c r="H10" s="319"/>
      <c r="I10" s="319"/>
      <c r="J10" s="392">
        <f>C10*списки!C556</f>
        <v>0</v>
      </c>
    </row>
    <row r="11" spans="1:10" ht="15.75" customHeight="1">
      <c r="A11" s="423" t="s">
        <v>983</v>
      </c>
      <c r="B11" s="389" t="s">
        <v>803</v>
      </c>
      <c r="C11" s="390"/>
      <c r="D11" s="319"/>
      <c r="E11" s="319"/>
      <c r="F11" s="319"/>
      <c r="G11" s="319"/>
      <c r="H11" s="319"/>
      <c r="I11" s="319"/>
      <c r="J11" s="392">
        <f>C11*списки!C557</f>
        <v>0</v>
      </c>
    </row>
    <row r="12" spans="1:10">
      <c r="A12" s="423" t="s">
        <v>805</v>
      </c>
      <c r="B12" s="389" t="s">
        <v>803</v>
      </c>
      <c r="C12" s="390"/>
      <c r="D12" s="319"/>
      <c r="E12" s="319"/>
      <c r="F12" s="319"/>
      <c r="G12" s="319"/>
      <c r="H12" s="319"/>
      <c r="I12" s="319"/>
      <c r="J12" s="392">
        <f>C12*списки!C558</f>
        <v>0</v>
      </c>
    </row>
    <row r="13" spans="1:10">
      <c r="A13" s="423" t="s">
        <v>1</v>
      </c>
      <c r="B13" s="389" t="s">
        <v>832</v>
      </c>
      <c r="C13" s="390"/>
      <c r="D13" s="319"/>
      <c r="E13" s="319"/>
      <c r="F13" s="319"/>
      <c r="G13" s="319"/>
      <c r="H13" s="319"/>
      <c r="I13" s="319"/>
      <c r="J13" s="392">
        <f>C13*списки!C559</f>
        <v>0</v>
      </c>
    </row>
    <row r="14" spans="1:10">
      <c r="A14" s="423" t="s">
        <v>982</v>
      </c>
      <c r="B14" s="389" t="s">
        <v>803</v>
      </c>
      <c r="C14" s="390"/>
      <c r="D14" s="319"/>
      <c r="E14" s="319"/>
      <c r="F14" s="319"/>
      <c r="G14" s="319"/>
      <c r="H14" s="319"/>
      <c r="I14" s="319"/>
      <c r="J14" s="392">
        <f>C14*списки!C560</f>
        <v>0</v>
      </c>
    </row>
    <row r="15" spans="1:10" s="318" customFormat="1">
      <c r="A15" s="319"/>
      <c r="B15" s="319"/>
      <c r="C15" s="319"/>
      <c r="D15" s="319"/>
      <c r="E15" s="373"/>
      <c r="F15" s="319"/>
      <c r="G15" s="319"/>
      <c r="H15" s="319"/>
      <c r="I15" s="319"/>
      <c r="J15" s="319"/>
    </row>
    <row r="16" spans="1:10" s="318" customFormat="1">
      <c r="A16" s="319"/>
      <c r="B16" s="319"/>
      <c r="C16" s="319"/>
      <c r="D16" s="319"/>
      <c r="E16" s="373"/>
      <c r="F16" s="319"/>
      <c r="G16" s="319"/>
      <c r="H16" s="319"/>
      <c r="I16" s="319"/>
      <c r="J16" s="319"/>
    </row>
    <row r="17" spans="1:10" s="318" customFormat="1" ht="28.5">
      <c r="A17" s="319"/>
      <c r="B17" s="356" t="s">
        <v>884</v>
      </c>
      <c r="C17" s="357" t="str">
        <f>C324</f>
        <v>Готово</v>
      </c>
      <c r="D17" s="319"/>
      <c r="E17" s="373"/>
      <c r="F17" s="319"/>
      <c r="G17" s="319"/>
      <c r="H17" s="319"/>
      <c r="I17" s="319"/>
      <c r="J17" s="319"/>
    </row>
    <row r="18" spans="1:10">
      <c r="A18" s="319"/>
      <c r="B18" s="319"/>
      <c r="C18" s="319"/>
      <c r="D18" s="319"/>
      <c r="E18" s="373"/>
      <c r="F18" s="319"/>
      <c r="G18" s="319"/>
      <c r="H18" s="319"/>
      <c r="I18" s="319"/>
    </row>
    <row r="19" spans="1:10" s="421" customFormat="1">
      <c r="A19" s="485" t="s">
        <v>814</v>
      </c>
      <c r="B19" s="485"/>
      <c r="C19" s="485"/>
      <c r="D19" s="485"/>
      <c r="E19" s="485"/>
      <c r="F19" s="485"/>
      <c r="G19" s="373"/>
      <c r="H19" s="373"/>
      <c r="I19" s="373"/>
      <c r="J19" s="373"/>
    </row>
    <row r="20" spans="1:10" s="421" customFormat="1">
      <c r="A20" s="481" t="s">
        <v>903</v>
      </c>
      <c r="B20" s="481"/>
      <c r="C20" s="481"/>
      <c r="D20" s="481"/>
      <c r="E20" s="481"/>
      <c r="F20" s="481"/>
      <c r="G20" s="373"/>
      <c r="H20" s="373"/>
      <c r="I20" s="373"/>
      <c r="J20" s="373"/>
    </row>
    <row r="21" spans="1:10" s="421" customFormat="1" ht="23.25" customHeight="1">
      <c r="A21" s="486" t="s">
        <v>809</v>
      </c>
      <c r="B21" s="486"/>
      <c r="C21" s="486"/>
      <c r="D21" s="486" t="s">
        <v>811</v>
      </c>
      <c r="E21" s="486"/>
      <c r="F21" s="486"/>
      <c r="G21" s="373"/>
      <c r="H21" s="373"/>
      <c r="I21" s="373"/>
      <c r="J21" s="373"/>
    </row>
    <row r="22" spans="1:10" ht="71.25">
      <c r="A22" s="420" t="s">
        <v>810</v>
      </c>
      <c r="B22" s="420" t="s">
        <v>925</v>
      </c>
      <c r="C22" s="420" t="s">
        <v>926</v>
      </c>
      <c r="D22" s="420" t="s">
        <v>810</v>
      </c>
      <c r="E22" s="420" t="s">
        <v>925</v>
      </c>
      <c r="F22" s="420" t="s">
        <v>926</v>
      </c>
      <c r="G22" s="319"/>
      <c r="H22" s="319"/>
      <c r="I22" s="319"/>
      <c r="J22" s="319"/>
    </row>
    <row r="23" spans="1:10">
      <c r="A23" s="424">
        <v>1</v>
      </c>
      <c r="B23" s="394"/>
      <c r="C23" s="394"/>
      <c r="D23" s="424">
        <v>1</v>
      </c>
      <c r="E23" s="394"/>
      <c r="F23" s="394"/>
      <c r="G23" s="319"/>
      <c r="H23" s="319"/>
      <c r="I23" s="319"/>
      <c r="J23" s="319"/>
    </row>
    <row r="24" spans="1:10">
      <c r="A24" s="424">
        <v>2</v>
      </c>
      <c r="B24" s="394"/>
      <c r="C24" s="394"/>
      <c r="D24" s="424">
        <v>2</v>
      </c>
      <c r="E24" s="394"/>
      <c r="F24" s="394"/>
      <c r="G24" s="319"/>
      <c r="H24" s="319"/>
      <c r="I24" s="319"/>
      <c r="J24" s="319"/>
    </row>
    <row r="25" spans="1:10">
      <c r="A25" s="424">
        <v>3</v>
      </c>
      <c r="B25" s="394"/>
      <c r="C25" s="394"/>
      <c r="D25" s="424">
        <v>3</v>
      </c>
      <c r="E25" s="394"/>
      <c r="F25" s="394"/>
      <c r="G25" s="319"/>
      <c r="H25" s="319"/>
      <c r="I25" s="319"/>
      <c r="J25" s="319"/>
    </row>
    <row r="26" spans="1:10">
      <c r="A26" s="424">
        <v>4</v>
      </c>
      <c r="B26" s="394"/>
      <c r="C26" s="394"/>
      <c r="D26" s="424">
        <v>4</v>
      </c>
      <c r="E26" s="394"/>
      <c r="F26" s="394"/>
      <c r="G26" s="319"/>
      <c r="H26" s="319"/>
      <c r="I26" s="319"/>
      <c r="J26" s="319"/>
    </row>
    <row r="27" spans="1:10">
      <c r="A27" s="424">
        <v>5</v>
      </c>
      <c r="B27" s="394"/>
      <c r="C27" s="394"/>
      <c r="D27" s="424">
        <v>5</v>
      </c>
      <c r="E27" s="394"/>
      <c r="F27" s="394"/>
      <c r="G27" s="319"/>
      <c r="H27" s="319"/>
      <c r="I27" s="319"/>
      <c r="J27" s="319"/>
    </row>
    <row r="28" spans="1:10">
      <c r="A28" s="424">
        <v>6</v>
      </c>
      <c r="B28" s="394"/>
      <c r="C28" s="394"/>
      <c r="D28" s="424">
        <v>6</v>
      </c>
      <c r="E28" s="394"/>
      <c r="F28" s="394"/>
      <c r="G28" s="319"/>
      <c r="H28" s="319"/>
      <c r="I28" s="319"/>
      <c r="J28" s="319"/>
    </row>
    <row r="29" spans="1:10">
      <c r="A29" s="424">
        <v>7</v>
      </c>
      <c r="B29" s="394"/>
      <c r="C29" s="394"/>
      <c r="D29" s="424">
        <v>7</v>
      </c>
      <c r="E29" s="394"/>
      <c r="F29" s="394"/>
      <c r="G29" s="319"/>
      <c r="H29" s="319"/>
      <c r="I29" s="319"/>
      <c r="J29" s="319"/>
    </row>
    <row r="30" spans="1:10">
      <c r="A30" s="424">
        <v>8</v>
      </c>
      <c r="B30" s="394"/>
      <c r="C30" s="394"/>
      <c r="D30" s="424">
        <v>8</v>
      </c>
      <c r="E30" s="394"/>
      <c r="F30" s="394"/>
      <c r="G30" s="319"/>
      <c r="H30" s="319"/>
      <c r="I30" s="319"/>
      <c r="J30" s="319"/>
    </row>
    <row r="31" spans="1:10">
      <c r="A31" s="424">
        <v>9</v>
      </c>
      <c r="B31" s="394"/>
      <c r="C31" s="394"/>
      <c r="D31" s="424">
        <v>9</v>
      </c>
      <c r="E31" s="394"/>
      <c r="F31" s="394"/>
      <c r="G31" s="319"/>
      <c r="H31" s="319"/>
      <c r="I31" s="319"/>
      <c r="J31" s="319"/>
    </row>
    <row r="32" spans="1:10">
      <c r="A32" s="424">
        <v>10</v>
      </c>
      <c r="B32" s="394"/>
      <c r="C32" s="394"/>
      <c r="D32" s="424">
        <v>10</v>
      </c>
      <c r="E32" s="394"/>
      <c r="F32" s="394"/>
      <c r="G32" s="319"/>
      <c r="H32" s="319"/>
      <c r="I32" s="319"/>
      <c r="J32" s="319"/>
    </row>
    <row r="33" spans="1:10">
      <c r="A33" s="424">
        <v>11</v>
      </c>
      <c r="B33" s="394"/>
      <c r="C33" s="394"/>
      <c r="D33" s="424">
        <v>11</v>
      </c>
      <c r="E33" s="394"/>
      <c r="F33" s="394"/>
      <c r="G33" s="319"/>
      <c r="H33" s="319"/>
      <c r="I33" s="319"/>
      <c r="J33" s="319"/>
    </row>
    <row r="34" spans="1:10">
      <c r="A34" s="424">
        <v>12</v>
      </c>
      <c r="B34" s="394"/>
      <c r="C34" s="394"/>
      <c r="D34" s="424">
        <v>12</v>
      </c>
      <c r="E34" s="394"/>
      <c r="F34" s="394"/>
      <c r="G34" s="319"/>
      <c r="H34" s="319"/>
      <c r="I34" s="319"/>
      <c r="J34" s="319"/>
    </row>
    <row r="35" spans="1:10">
      <c r="A35" s="424">
        <v>13</v>
      </c>
      <c r="B35" s="394"/>
      <c r="C35" s="394"/>
      <c r="D35" s="424">
        <v>13</v>
      </c>
      <c r="E35" s="394"/>
      <c r="F35" s="394"/>
      <c r="G35" s="319"/>
      <c r="H35" s="319"/>
      <c r="I35" s="319"/>
      <c r="J35" s="319"/>
    </row>
    <row r="36" spans="1:10">
      <c r="A36" s="424">
        <v>14</v>
      </c>
      <c r="B36" s="394"/>
      <c r="C36" s="394"/>
      <c r="D36" s="424">
        <v>14</v>
      </c>
      <c r="E36" s="394"/>
      <c r="F36" s="394"/>
      <c r="G36" s="319"/>
      <c r="H36" s="319"/>
      <c r="I36" s="319"/>
      <c r="J36" s="319"/>
    </row>
    <row r="37" spans="1:10">
      <c r="A37" s="424">
        <v>15</v>
      </c>
      <c r="B37" s="394"/>
      <c r="C37" s="394"/>
      <c r="D37" s="424">
        <v>15</v>
      </c>
      <c r="E37" s="394"/>
      <c r="F37" s="394"/>
      <c r="G37" s="319"/>
      <c r="H37" s="319"/>
      <c r="I37" s="319"/>
      <c r="J37" s="319"/>
    </row>
    <row r="38" spans="1:10">
      <c r="A38" s="424">
        <v>16</v>
      </c>
      <c r="B38" s="394"/>
      <c r="C38" s="394"/>
      <c r="D38" s="424">
        <v>16</v>
      </c>
      <c r="E38" s="394"/>
      <c r="F38" s="394"/>
      <c r="G38" s="319"/>
      <c r="H38" s="319"/>
      <c r="I38" s="319"/>
      <c r="J38" s="319"/>
    </row>
    <row r="39" spans="1:10">
      <c r="A39" s="424">
        <v>17</v>
      </c>
      <c r="B39" s="394"/>
      <c r="C39" s="394"/>
      <c r="D39" s="424">
        <v>17</v>
      </c>
      <c r="E39" s="394"/>
      <c r="F39" s="394"/>
      <c r="G39" s="319"/>
      <c r="H39" s="319"/>
      <c r="I39" s="319"/>
      <c r="J39" s="319"/>
    </row>
    <row r="40" spans="1:10">
      <c r="A40" s="424">
        <v>18</v>
      </c>
      <c r="B40" s="394"/>
      <c r="C40" s="394"/>
      <c r="D40" s="424">
        <v>18</v>
      </c>
      <c r="E40" s="394"/>
      <c r="F40" s="394"/>
      <c r="G40" s="319"/>
      <c r="H40" s="319"/>
      <c r="I40" s="319"/>
      <c r="J40" s="319"/>
    </row>
    <row r="41" spans="1:10">
      <c r="A41" s="424">
        <v>19</v>
      </c>
      <c r="B41" s="394"/>
      <c r="C41" s="394"/>
      <c r="D41" s="424">
        <v>19</v>
      </c>
      <c r="E41" s="394"/>
      <c r="F41" s="394"/>
      <c r="G41" s="319"/>
      <c r="H41" s="319"/>
      <c r="I41" s="319"/>
      <c r="J41" s="319"/>
    </row>
    <row r="42" spans="1:10">
      <c r="A42" s="424">
        <v>20</v>
      </c>
      <c r="B42" s="394"/>
      <c r="C42" s="394"/>
      <c r="D42" s="424">
        <v>20</v>
      </c>
      <c r="E42" s="394"/>
      <c r="F42" s="394"/>
      <c r="G42" s="319"/>
      <c r="H42" s="319"/>
      <c r="I42" s="319"/>
      <c r="J42" s="319"/>
    </row>
    <row r="43" spans="1:10">
      <c r="A43" s="424">
        <v>21</v>
      </c>
      <c r="B43" s="394"/>
      <c r="C43" s="394"/>
      <c r="D43" s="424">
        <v>21</v>
      </c>
      <c r="E43" s="394"/>
      <c r="F43" s="394"/>
      <c r="G43" s="319"/>
      <c r="H43" s="319"/>
      <c r="I43" s="319"/>
      <c r="J43" s="319"/>
    </row>
    <row r="44" spans="1:10">
      <c r="A44" s="424">
        <v>22</v>
      </c>
      <c r="B44" s="394"/>
      <c r="C44" s="394"/>
      <c r="D44" s="424">
        <v>22</v>
      </c>
      <c r="E44" s="394"/>
      <c r="F44" s="394"/>
      <c r="G44" s="319"/>
      <c r="H44" s="319"/>
      <c r="I44" s="319"/>
      <c r="J44" s="319"/>
    </row>
    <row r="45" spans="1:10">
      <c r="A45" s="424">
        <v>23</v>
      </c>
      <c r="B45" s="394"/>
      <c r="C45" s="394"/>
      <c r="D45" s="424">
        <v>23</v>
      </c>
      <c r="E45" s="394"/>
      <c r="F45" s="394"/>
      <c r="G45" s="319"/>
      <c r="H45" s="319"/>
      <c r="I45" s="319"/>
      <c r="J45" s="319"/>
    </row>
    <row r="46" spans="1:10">
      <c r="A46" s="424">
        <v>24</v>
      </c>
      <c r="B46" s="394"/>
      <c r="C46" s="394"/>
      <c r="D46" s="424">
        <v>24</v>
      </c>
      <c r="E46" s="394"/>
      <c r="F46" s="394"/>
      <c r="G46" s="319"/>
      <c r="H46" s="319"/>
      <c r="I46" s="319"/>
      <c r="J46" s="319"/>
    </row>
    <row r="47" spans="1:10">
      <c r="A47" s="424">
        <v>25</v>
      </c>
      <c r="B47" s="394"/>
      <c r="C47" s="394"/>
      <c r="D47" s="424">
        <v>25</v>
      </c>
      <c r="E47" s="394"/>
      <c r="F47" s="394"/>
      <c r="G47" s="319"/>
      <c r="H47" s="319"/>
      <c r="I47" s="319"/>
      <c r="J47" s="319"/>
    </row>
    <row r="48" spans="1:10">
      <c r="A48" s="424">
        <v>26</v>
      </c>
      <c r="B48" s="394"/>
      <c r="C48" s="394"/>
      <c r="D48" s="424">
        <v>26</v>
      </c>
      <c r="E48" s="394"/>
      <c r="F48" s="394"/>
      <c r="G48" s="319"/>
      <c r="H48" s="319"/>
      <c r="I48" s="319"/>
      <c r="J48" s="319"/>
    </row>
    <row r="49" spans="1:10">
      <c r="A49" s="424">
        <v>27</v>
      </c>
      <c r="B49" s="394"/>
      <c r="C49" s="394"/>
      <c r="D49" s="424">
        <v>27</v>
      </c>
      <c r="E49" s="394"/>
      <c r="F49" s="394"/>
      <c r="G49" s="319"/>
      <c r="H49" s="319"/>
      <c r="I49" s="319"/>
      <c r="J49" s="319"/>
    </row>
    <row r="50" spans="1:10">
      <c r="A50" s="424">
        <v>28</v>
      </c>
      <c r="B50" s="394"/>
      <c r="C50" s="394"/>
      <c r="D50" s="424">
        <v>28</v>
      </c>
      <c r="E50" s="394"/>
      <c r="F50" s="394"/>
      <c r="G50" s="319"/>
      <c r="H50" s="319"/>
      <c r="I50" s="319"/>
      <c r="J50" s="319"/>
    </row>
    <row r="51" spans="1:10">
      <c r="A51" s="424">
        <v>29</v>
      </c>
      <c r="B51" s="394"/>
      <c r="C51" s="394"/>
      <c r="D51" s="424">
        <v>29</v>
      </c>
      <c r="E51" s="394"/>
      <c r="F51" s="394"/>
      <c r="G51" s="319"/>
      <c r="H51" s="319"/>
      <c r="I51" s="319"/>
      <c r="J51" s="319"/>
    </row>
    <row r="52" spans="1:10">
      <c r="A52" s="424">
        <v>30</v>
      </c>
      <c r="B52" s="394"/>
      <c r="C52" s="394"/>
      <c r="D52" s="424">
        <v>30</v>
      </c>
      <c r="E52" s="394"/>
      <c r="F52" s="394"/>
      <c r="G52" s="319"/>
      <c r="H52" s="319"/>
      <c r="I52" s="319"/>
      <c r="J52" s="319"/>
    </row>
    <row r="53" spans="1:10">
      <c r="A53" s="424">
        <v>31</v>
      </c>
      <c r="B53" s="394"/>
      <c r="C53" s="394"/>
      <c r="D53" s="424">
        <v>31</v>
      </c>
      <c r="E53" s="394"/>
      <c r="F53" s="394"/>
      <c r="G53" s="319"/>
      <c r="H53" s="319"/>
      <c r="I53" s="319"/>
      <c r="J53" s="319"/>
    </row>
    <row r="54" spans="1:10">
      <c r="A54" s="424">
        <v>32</v>
      </c>
      <c r="B54" s="394"/>
      <c r="C54" s="394"/>
      <c r="D54" s="424">
        <v>32</v>
      </c>
      <c r="E54" s="394"/>
      <c r="F54" s="394"/>
      <c r="G54" s="319"/>
      <c r="H54" s="319"/>
      <c r="I54" s="319"/>
      <c r="J54" s="319"/>
    </row>
    <row r="55" spans="1:10">
      <c r="A55" s="424">
        <v>33</v>
      </c>
      <c r="B55" s="394"/>
      <c r="C55" s="394"/>
      <c r="D55" s="424">
        <v>33</v>
      </c>
      <c r="E55" s="394"/>
      <c r="F55" s="394"/>
      <c r="G55" s="319"/>
      <c r="H55" s="319"/>
      <c r="I55" s="319"/>
      <c r="J55" s="319"/>
    </row>
    <row r="56" spans="1:10">
      <c r="A56" s="424">
        <v>34</v>
      </c>
      <c r="B56" s="394"/>
      <c r="C56" s="394"/>
      <c r="D56" s="424">
        <v>34</v>
      </c>
      <c r="E56" s="394"/>
      <c r="F56" s="394"/>
      <c r="G56" s="319"/>
      <c r="H56" s="319"/>
      <c r="I56" s="319"/>
      <c r="J56" s="319"/>
    </row>
    <row r="57" spans="1:10">
      <c r="A57" s="424">
        <v>35</v>
      </c>
      <c r="B57" s="394"/>
      <c r="C57" s="394"/>
      <c r="D57" s="424">
        <v>35</v>
      </c>
      <c r="E57" s="394"/>
      <c r="F57" s="394"/>
      <c r="G57" s="319"/>
      <c r="H57" s="319"/>
      <c r="I57" s="319"/>
      <c r="J57" s="319"/>
    </row>
    <row r="58" spans="1:10">
      <c r="A58" s="424">
        <v>36</v>
      </c>
      <c r="B58" s="394"/>
      <c r="C58" s="394"/>
      <c r="D58" s="424">
        <v>36</v>
      </c>
      <c r="E58" s="394"/>
      <c r="F58" s="394"/>
      <c r="G58" s="319"/>
      <c r="H58" s="319"/>
      <c r="I58" s="319"/>
      <c r="J58" s="319"/>
    </row>
    <row r="59" spans="1:10">
      <c r="A59" s="424">
        <v>37</v>
      </c>
      <c r="B59" s="394"/>
      <c r="C59" s="394"/>
      <c r="D59" s="424">
        <v>37</v>
      </c>
      <c r="E59" s="394"/>
      <c r="F59" s="394"/>
      <c r="G59" s="319"/>
      <c r="H59" s="319"/>
      <c r="I59" s="319"/>
      <c r="J59" s="319"/>
    </row>
    <row r="60" spans="1:10">
      <c r="A60" s="424">
        <v>38</v>
      </c>
      <c r="B60" s="394"/>
      <c r="C60" s="394"/>
      <c r="D60" s="424">
        <v>38</v>
      </c>
      <c r="E60" s="394"/>
      <c r="F60" s="394"/>
      <c r="G60" s="319"/>
      <c r="H60" s="319"/>
      <c r="I60" s="319"/>
      <c r="J60" s="319"/>
    </row>
    <row r="61" spans="1:10">
      <c r="A61" s="424">
        <v>39</v>
      </c>
      <c r="B61" s="394"/>
      <c r="C61" s="394"/>
      <c r="D61" s="424">
        <v>39</v>
      </c>
      <c r="E61" s="394"/>
      <c r="F61" s="394"/>
      <c r="G61" s="319"/>
      <c r="H61" s="319"/>
      <c r="I61" s="319"/>
      <c r="J61" s="319"/>
    </row>
    <row r="62" spans="1:10">
      <c r="A62" s="424">
        <v>40</v>
      </c>
      <c r="B62" s="394"/>
      <c r="C62" s="394"/>
      <c r="D62" s="424">
        <v>40</v>
      </c>
      <c r="E62" s="394"/>
      <c r="F62" s="394"/>
      <c r="G62" s="319"/>
      <c r="H62" s="319"/>
      <c r="I62" s="319"/>
      <c r="J62" s="319"/>
    </row>
    <row r="63" spans="1:10">
      <c r="A63" s="424">
        <v>41</v>
      </c>
      <c r="B63" s="394"/>
      <c r="C63" s="394"/>
      <c r="D63" s="424">
        <v>41</v>
      </c>
      <c r="E63" s="394"/>
      <c r="F63" s="394"/>
      <c r="G63" s="319"/>
      <c r="H63" s="319"/>
      <c r="I63" s="319"/>
      <c r="J63" s="319"/>
    </row>
    <row r="64" spans="1:10">
      <c r="A64" s="424">
        <v>42</v>
      </c>
      <c r="B64" s="394"/>
      <c r="C64" s="394"/>
      <c r="D64" s="424">
        <v>42</v>
      </c>
      <c r="E64" s="394"/>
      <c r="F64" s="394"/>
      <c r="G64" s="319"/>
      <c r="H64" s="319"/>
      <c r="I64" s="319"/>
      <c r="J64" s="319"/>
    </row>
    <row r="65" spans="1:10">
      <c r="A65" s="424">
        <v>43</v>
      </c>
      <c r="B65" s="394"/>
      <c r="C65" s="394"/>
      <c r="D65" s="424">
        <v>43</v>
      </c>
      <c r="E65" s="394"/>
      <c r="F65" s="394"/>
      <c r="G65" s="319"/>
      <c r="H65" s="319"/>
      <c r="I65" s="319"/>
      <c r="J65" s="319"/>
    </row>
    <row r="66" spans="1:10">
      <c r="A66" s="424">
        <v>44</v>
      </c>
      <c r="B66" s="394"/>
      <c r="C66" s="394"/>
      <c r="D66" s="424">
        <v>44</v>
      </c>
      <c r="E66" s="394"/>
      <c r="F66" s="394"/>
      <c r="G66" s="319"/>
      <c r="H66" s="319"/>
      <c r="I66" s="319"/>
      <c r="J66" s="319"/>
    </row>
    <row r="67" spans="1:10">
      <c r="A67" s="424">
        <v>45</v>
      </c>
      <c r="B67" s="394"/>
      <c r="C67" s="394"/>
      <c r="D67" s="424">
        <v>45</v>
      </c>
      <c r="E67" s="394"/>
      <c r="F67" s="394"/>
      <c r="G67" s="319"/>
      <c r="H67" s="319"/>
      <c r="I67" s="319"/>
      <c r="J67" s="319"/>
    </row>
    <row r="68" spans="1:10">
      <c r="A68" s="424">
        <v>46</v>
      </c>
      <c r="B68" s="394"/>
      <c r="C68" s="394"/>
      <c r="D68" s="424">
        <v>46</v>
      </c>
      <c r="E68" s="394"/>
      <c r="F68" s="394"/>
      <c r="G68" s="319"/>
      <c r="H68" s="319"/>
      <c r="I68" s="319"/>
      <c r="J68" s="319"/>
    </row>
    <row r="69" spans="1:10">
      <c r="A69" s="424">
        <v>47</v>
      </c>
      <c r="B69" s="394"/>
      <c r="C69" s="394"/>
      <c r="D69" s="424">
        <v>47</v>
      </c>
      <c r="E69" s="394"/>
      <c r="F69" s="394"/>
      <c r="G69" s="319"/>
      <c r="H69" s="319"/>
      <c r="I69" s="319"/>
      <c r="J69" s="319"/>
    </row>
    <row r="70" spans="1:10">
      <c r="A70" s="424">
        <v>48</v>
      </c>
      <c r="B70" s="394"/>
      <c r="C70" s="394"/>
      <c r="D70" s="424">
        <v>48</v>
      </c>
      <c r="E70" s="394"/>
      <c r="F70" s="394"/>
      <c r="G70" s="319"/>
      <c r="H70" s="319"/>
      <c r="I70" s="319"/>
      <c r="J70" s="319"/>
    </row>
    <row r="71" spans="1:10">
      <c r="A71" s="424">
        <v>49</v>
      </c>
      <c r="B71" s="394"/>
      <c r="C71" s="394"/>
      <c r="D71" s="424">
        <v>49</v>
      </c>
      <c r="E71" s="394"/>
      <c r="F71" s="394"/>
      <c r="G71" s="319"/>
      <c r="H71" s="319"/>
      <c r="I71" s="319"/>
      <c r="J71" s="319"/>
    </row>
    <row r="72" spans="1:10">
      <c r="A72" s="424">
        <v>50</v>
      </c>
      <c r="B72" s="394"/>
      <c r="C72" s="394"/>
      <c r="D72" s="424">
        <v>50</v>
      </c>
      <c r="E72" s="394"/>
      <c r="F72" s="394"/>
      <c r="G72" s="319"/>
      <c r="H72" s="319"/>
      <c r="I72" s="319"/>
      <c r="J72" s="319"/>
    </row>
    <row r="73" spans="1:10">
      <c r="A73" s="424">
        <v>51</v>
      </c>
      <c r="B73" s="394"/>
      <c r="C73" s="394"/>
      <c r="D73" s="424">
        <v>51</v>
      </c>
      <c r="E73" s="394"/>
      <c r="F73" s="394"/>
      <c r="G73" s="319"/>
      <c r="H73" s="319"/>
      <c r="I73" s="319"/>
      <c r="J73" s="319"/>
    </row>
    <row r="74" spans="1:10">
      <c r="A74" s="424">
        <v>52</v>
      </c>
      <c r="B74" s="394"/>
      <c r="C74" s="394"/>
      <c r="D74" s="424">
        <v>52</v>
      </c>
      <c r="E74" s="394"/>
      <c r="F74" s="394"/>
      <c r="G74" s="319"/>
      <c r="H74" s="319"/>
      <c r="I74" s="319"/>
      <c r="J74" s="319"/>
    </row>
    <row r="75" spans="1:10">
      <c r="A75" s="424">
        <v>53</v>
      </c>
      <c r="B75" s="394"/>
      <c r="C75" s="394"/>
      <c r="D75" s="424">
        <v>53</v>
      </c>
      <c r="E75" s="394"/>
      <c r="F75" s="394"/>
      <c r="G75" s="319"/>
      <c r="H75" s="319"/>
      <c r="I75" s="319"/>
      <c r="J75" s="319"/>
    </row>
    <row r="76" spans="1:10">
      <c r="A76" s="424">
        <v>54</v>
      </c>
      <c r="B76" s="394"/>
      <c r="C76" s="394"/>
      <c r="D76" s="424">
        <v>54</v>
      </c>
      <c r="E76" s="394"/>
      <c r="F76" s="394"/>
      <c r="G76" s="319"/>
      <c r="H76" s="319"/>
      <c r="I76" s="319"/>
      <c r="J76" s="319"/>
    </row>
    <row r="77" spans="1:10">
      <c r="A77" s="424">
        <v>55</v>
      </c>
      <c r="B77" s="394"/>
      <c r="C77" s="394"/>
      <c r="D77" s="424">
        <v>55</v>
      </c>
      <c r="E77" s="394"/>
      <c r="F77" s="394"/>
      <c r="G77" s="319"/>
      <c r="H77" s="319"/>
      <c r="I77" s="319"/>
      <c r="J77" s="319"/>
    </row>
    <row r="78" spans="1:10">
      <c r="A78" s="424">
        <v>56</v>
      </c>
      <c r="B78" s="394"/>
      <c r="C78" s="394"/>
      <c r="D78" s="424">
        <v>56</v>
      </c>
      <c r="E78" s="394"/>
      <c r="F78" s="394"/>
      <c r="G78" s="319"/>
      <c r="H78" s="319"/>
      <c r="I78" s="319"/>
      <c r="J78" s="319"/>
    </row>
    <row r="79" spans="1:10">
      <c r="A79" s="424">
        <v>57</v>
      </c>
      <c r="B79" s="394"/>
      <c r="C79" s="394"/>
      <c r="D79" s="424">
        <v>57</v>
      </c>
      <c r="E79" s="394"/>
      <c r="F79" s="394"/>
      <c r="G79" s="319"/>
      <c r="H79" s="319"/>
      <c r="I79" s="319"/>
      <c r="J79" s="319"/>
    </row>
    <row r="80" spans="1:10">
      <c r="A80" s="424">
        <v>58</v>
      </c>
      <c r="B80" s="394"/>
      <c r="C80" s="394"/>
      <c r="D80" s="424">
        <v>58</v>
      </c>
      <c r="E80" s="394"/>
      <c r="F80" s="394"/>
      <c r="G80" s="319"/>
      <c r="H80" s="319"/>
      <c r="I80" s="319"/>
      <c r="J80" s="319"/>
    </row>
    <row r="81" spans="1:10">
      <c r="A81" s="424">
        <v>59</v>
      </c>
      <c r="B81" s="394"/>
      <c r="C81" s="394"/>
      <c r="D81" s="424">
        <v>59</v>
      </c>
      <c r="E81" s="394"/>
      <c r="F81" s="394"/>
      <c r="G81" s="319"/>
      <c r="H81" s="319"/>
      <c r="I81" s="319"/>
      <c r="J81" s="319"/>
    </row>
    <row r="82" spans="1:10">
      <c r="A82" s="424">
        <v>60</v>
      </c>
      <c r="B82" s="394"/>
      <c r="C82" s="394"/>
      <c r="D82" s="424">
        <v>60</v>
      </c>
      <c r="E82" s="394"/>
      <c r="F82" s="394"/>
      <c r="G82" s="319"/>
      <c r="H82" s="319"/>
      <c r="I82" s="319"/>
      <c r="J82" s="319"/>
    </row>
    <row r="83" spans="1:10">
      <c r="A83" s="424">
        <v>61</v>
      </c>
      <c r="B83" s="394"/>
      <c r="C83" s="394"/>
      <c r="D83" s="424">
        <v>61</v>
      </c>
      <c r="E83" s="394"/>
      <c r="F83" s="394"/>
      <c r="G83" s="319"/>
      <c r="H83" s="319"/>
      <c r="I83" s="319"/>
      <c r="J83" s="319"/>
    </row>
    <row r="84" spans="1:10">
      <c r="A84" s="424">
        <v>62</v>
      </c>
      <c r="B84" s="394"/>
      <c r="C84" s="394"/>
      <c r="D84" s="424">
        <v>62</v>
      </c>
      <c r="E84" s="394"/>
      <c r="F84" s="394"/>
      <c r="G84" s="319"/>
      <c r="H84" s="319"/>
      <c r="I84" s="319"/>
      <c r="J84" s="319"/>
    </row>
    <row r="85" spans="1:10">
      <c r="A85" s="424">
        <v>63</v>
      </c>
      <c r="B85" s="394"/>
      <c r="C85" s="394"/>
      <c r="D85" s="424">
        <v>63</v>
      </c>
      <c r="E85" s="394"/>
      <c r="F85" s="394"/>
      <c r="G85" s="319"/>
      <c r="H85" s="319"/>
      <c r="I85" s="319"/>
      <c r="J85" s="319"/>
    </row>
    <row r="86" spans="1:10">
      <c r="A86" s="424">
        <v>64</v>
      </c>
      <c r="B86" s="394"/>
      <c r="C86" s="394"/>
      <c r="D86" s="424">
        <v>64</v>
      </c>
      <c r="E86" s="394"/>
      <c r="F86" s="394"/>
      <c r="G86" s="319"/>
      <c r="H86" s="319"/>
      <c r="I86" s="319"/>
      <c r="J86" s="319"/>
    </row>
    <row r="87" spans="1:10">
      <c r="A87" s="424">
        <v>65</v>
      </c>
      <c r="B87" s="394"/>
      <c r="C87" s="394"/>
      <c r="D87" s="424">
        <v>65</v>
      </c>
      <c r="E87" s="394"/>
      <c r="F87" s="394"/>
      <c r="G87" s="319"/>
      <c r="H87" s="319"/>
      <c r="I87" s="319"/>
      <c r="J87" s="319"/>
    </row>
    <row r="88" spans="1:10">
      <c r="A88" s="424">
        <v>66</v>
      </c>
      <c r="B88" s="394"/>
      <c r="C88" s="394"/>
      <c r="D88" s="424">
        <v>66</v>
      </c>
      <c r="E88" s="394"/>
      <c r="F88" s="394"/>
      <c r="G88" s="319"/>
      <c r="H88" s="319"/>
      <c r="I88" s="319"/>
      <c r="J88" s="319"/>
    </row>
    <row r="89" spans="1:10">
      <c r="A89" s="424">
        <v>67</v>
      </c>
      <c r="B89" s="394"/>
      <c r="C89" s="394"/>
      <c r="D89" s="424">
        <v>67</v>
      </c>
      <c r="E89" s="394"/>
      <c r="F89" s="394"/>
      <c r="G89" s="319"/>
      <c r="H89" s="319"/>
      <c r="I89" s="319"/>
      <c r="J89" s="319"/>
    </row>
    <row r="90" spans="1:10">
      <c r="A90" s="424">
        <v>68</v>
      </c>
      <c r="B90" s="394"/>
      <c r="C90" s="394"/>
      <c r="D90" s="424">
        <v>68</v>
      </c>
      <c r="E90" s="394"/>
      <c r="F90" s="394"/>
      <c r="G90" s="319"/>
      <c r="H90" s="319"/>
      <c r="I90" s="319"/>
      <c r="J90" s="319"/>
    </row>
    <row r="91" spans="1:10">
      <c r="A91" s="424">
        <v>69</v>
      </c>
      <c r="B91" s="394"/>
      <c r="C91" s="394"/>
      <c r="D91" s="424">
        <v>69</v>
      </c>
      <c r="E91" s="394"/>
      <c r="F91" s="394"/>
      <c r="G91" s="319"/>
      <c r="H91" s="319"/>
      <c r="I91" s="319"/>
      <c r="J91" s="319"/>
    </row>
    <row r="92" spans="1:10">
      <c r="A92" s="424">
        <v>70</v>
      </c>
      <c r="B92" s="394"/>
      <c r="C92" s="394"/>
      <c r="D92" s="424">
        <v>70</v>
      </c>
      <c r="E92" s="394"/>
      <c r="F92" s="394"/>
      <c r="G92" s="319"/>
      <c r="H92" s="319"/>
      <c r="I92" s="319"/>
      <c r="J92" s="319"/>
    </row>
    <row r="93" spans="1:10">
      <c r="A93" s="424">
        <v>71</v>
      </c>
      <c r="B93" s="394"/>
      <c r="C93" s="394"/>
      <c r="D93" s="424">
        <v>71</v>
      </c>
      <c r="E93" s="394"/>
      <c r="F93" s="394"/>
      <c r="G93" s="319"/>
      <c r="H93" s="319"/>
      <c r="I93" s="319"/>
      <c r="J93" s="319"/>
    </row>
    <row r="94" spans="1:10">
      <c r="A94" s="424">
        <v>72</v>
      </c>
      <c r="B94" s="394"/>
      <c r="C94" s="394"/>
      <c r="D94" s="424">
        <v>72</v>
      </c>
      <c r="E94" s="394"/>
      <c r="F94" s="394"/>
      <c r="G94" s="319"/>
      <c r="H94" s="319"/>
      <c r="I94" s="319"/>
      <c r="J94" s="319"/>
    </row>
    <row r="95" spans="1:10">
      <c r="A95" s="424">
        <v>73</v>
      </c>
      <c r="B95" s="394"/>
      <c r="C95" s="394"/>
      <c r="D95" s="424">
        <v>73</v>
      </c>
      <c r="E95" s="394"/>
      <c r="F95" s="394"/>
      <c r="G95" s="319"/>
      <c r="H95" s="319"/>
      <c r="I95" s="319"/>
      <c r="J95" s="319"/>
    </row>
    <row r="96" spans="1:10">
      <c r="A96" s="424">
        <v>74</v>
      </c>
      <c r="B96" s="394"/>
      <c r="C96" s="394"/>
      <c r="D96" s="424">
        <v>74</v>
      </c>
      <c r="E96" s="394"/>
      <c r="F96" s="394"/>
      <c r="G96" s="319"/>
      <c r="H96" s="319"/>
      <c r="I96" s="319"/>
      <c r="J96" s="319"/>
    </row>
    <row r="97" spans="1:10">
      <c r="A97" s="424">
        <v>75</v>
      </c>
      <c r="B97" s="394"/>
      <c r="C97" s="394"/>
      <c r="D97" s="424">
        <v>75</v>
      </c>
      <c r="E97" s="394"/>
      <c r="F97" s="394"/>
      <c r="G97" s="319"/>
      <c r="H97" s="319"/>
      <c r="I97" s="319"/>
      <c r="J97" s="319"/>
    </row>
    <row r="98" spans="1:10">
      <c r="A98" s="424">
        <v>76</v>
      </c>
      <c r="B98" s="394"/>
      <c r="C98" s="394"/>
      <c r="D98" s="424">
        <v>76</v>
      </c>
      <c r="E98" s="394"/>
      <c r="F98" s="394"/>
      <c r="G98" s="319"/>
      <c r="H98" s="319"/>
      <c r="I98" s="319"/>
      <c r="J98" s="319"/>
    </row>
    <row r="99" spans="1:10">
      <c r="A99" s="424">
        <v>77</v>
      </c>
      <c r="B99" s="394"/>
      <c r="C99" s="394"/>
      <c r="D99" s="424">
        <v>77</v>
      </c>
      <c r="E99" s="394"/>
      <c r="F99" s="394"/>
      <c r="G99" s="319"/>
      <c r="H99" s="319"/>
      <c r="I99" s="319"/>
      <c r="J99" s="319"/>
    </row>
    <row r="100" spans="1:10">
      <c r="A100" s="424">
        <v>78</v>
      </c>
      <c r="B100" s="394"/>
      <c r="C100" s="394"/>
      <c r="D100" s="424">
        <v>78</v>
      </c>
      <c r="E100" s="394"/>
      <c r="F100" s="394"/>
      <c r="G100" s="319"/>
      <c r="H100" s="319"/>
      <c r="I100" s="319"/>
      <c r="J100" s="319"/>
    </row>
    <row r="101" spans="1:10">
      <c r="A101" s="424">
        <v>79</v>
      </c>
      <c r="B101" s="394"/>
      <c r="C101" s="394"/>
      <c r="D101" s="424">
        <v>79</v>
      </c>
      <c r="E101" s="394"/>
      <c r="F101" s="394"/>
      <c r="G101" s="319"/>
      <c r="H101" s="319"/>
      <c r="I101" s="319"/>
      <c r="J101" s="319"/>
    </row>
    <row r="102" spans="1:10">
      <c r="A102" s="424">
        <v>80</v>
      </c>
      <c r="B102" s="394"/>
      <c r="C102" s="394"/>
      <c r="D102" s="424">
        <v>80</v>
      </c>
      <c r="E102" s="394"/>
      <c r="F102" s="394"/>
      <c r="G102" s="319"/>
      <c r="H102" s="319"/>
      <c r="I102" s="319"/>
      <c r="J102" s="319"/>
    </row>
    <row r="103" spans="1:10">
      <c r="A103" s="424">
        <v>81</v>
      </c>
      <c r="B103" s="394"/>
      <c r="C103" s="394"/>
      <c r="D103" s="424">
        <v>81</v>
      </c>
      <c r="E103" s="394"/>
      <c r="F103" s="394"/>
      <c r="G103" s="319"/>
      <c r="H103" s="319"/>
      <c r="I103" s="319"/>
      <c r="J103" s="319"/>
    </row>
    <row r="104" spans="1:10">
      <c r="A104" s="424">
        <v>82</v>
      </c>
      <c r="B104" s="394"/>
      <c r="C104" s="394"/>
      <c r="D104" s="424">
        <v>82</v>
      </c>
      <c r="E104" s="394"/>
      <c r="F104" s="394"/>
      <c r="G104" s="319"/>
      <c r="H104" s="319"/>
      <c r="I104" s="319"/>
      <c r="J104" s="319"/>
    </row>
    <row r="105" spans="1:10">
      <c r="A105" s="424">
        <v>83</v>
      </c>
      <c r="B105" s="394"/>
      <c r="C105" s="394"/>
      <c r="D105" s="424">
        <v>83</v>
      </c>
      <c r="E105" s="394"/>
      <c r="F105" s="394"/>
      <c r="G105" s="319"/>
      <c r="H105" s="319"/>
      <c r="I105" s="319"/>
      <c r="J105" s="319"/>
    </row>
    <row r="106" spans="1:10">
      <c r="A106" s="424">
        <v>84</v>
      </c>
      <c r="B106" s="394"/>
      <c r="C106" s="394"/>
      <c r="D106" s="424">
        <v>84</v>
      </c>
      <c r="E106" s="394"/>
      <c r="F106" s="394"/>
      <c r="G106" s="319"/>
      <c r="H106" s="319"/>
      <c r="I106" s="319"/>
      <c r="J106" s="319"/>
    </row>
    <row r="107" spans="1:10">
      <c r="A107" s="424">
        <v>85</v>
      </c>
      <c r="B107" s="394"/>
      <c r="C107" s="394"/>
      <c r="D107" s="424">
        <v>85</v>
      </c>
      <c r="E107" s="394"/>
      <c r="F107" s="394"/>
      <c r="G107" s="319"/>
      <c r="H107" s="319"/>
      <c r="I107" s="319"/>
      <c r="J107" s="319"/>
    </row>
    <row r="108" spans="1:10">
      <c r="A108" s="424">
        <v>86</v>
      </c>
      <c r="B108" s="394"/>
      <c r="C108" s="394"/>
      <c r="D108" s="424">
        <v>86</v>
      </c>
      <c r="E108" s="394"/>
      <c r="F108" s="394"/>
      <c r="G108" s="319"/>
      <c r="H108" s="319"/>
      <c r="I108" s="319"/>
      <c r="J108" s="319"/>
    </row>
    <row r="109" spans="1:10">
      <c r="A109" s="424">
        <v>87</v>
      </c>
      <c r="B109" s="394"/>
      <c r="C109" s="394"/>
      <c r="D109" s="424">
        <v>87</v>
      </c>
      <c r="E109" s="394"/>
      <c r="F109" s="394"/>
      <c r="G109" s="319"/>
      <c r="H109" s="319"/>
      <c r="I109" s="319"/>
      <c r="J109" s="319"/>
    </row>
    <row r="110" spans="1:10">
      <c r="A110" s="424">
        <v>88</v>
      </c>
      <c r="B110" s="394"/>
      <c r="C110" s="394"/>
      <c r="D110" s="424">
        <v>88</v>
      </c>
      <c r="E110" s="394"/>
      <c r="F110" s="394"/>
      <c r="G110" s="319"/>
      <c r="H110" s="319"/>
      <c r="I110" s="319"/>
      <c r="J110" s="319"/>
    </row>
    <row r="111" spans="1:10">
      <c r="A111" s="424">
        <v>89</v>
      </c>
      <c r="B111" s="394"/>
      <c r="C111" s="394"/>
      <c r="D111" s="424">
        <v>89</v>
      </c>
      <c r="E111" s="394"/>
      <c r="F111" s="394"/>
      <c r="G111" s="319"/>
      <c r="H111" s="319"/>
      <c r="I111" s="319"/>
      <c r="J111" s="319"/>
    </row>
    <row r="112" spans="1:10">
      <c r="A112" s="424">
        <v>90</v>
      </c>
      <c r="B112" s="394"/>
      <c r="C112" s="394"/>
      <c r="D112" s="424">
        <v>90</v>
      </c>
      <c r="E112" s="394"/>
      <c r="F112" s="394"/>
      <c r="G112" s="319"/>
      <c r="H112" s="319"/>
      <c r="I112" s="319"/>
      <c r="J112" s="319"/>
    </row>
    <row r="113" spans="1:10">
      <c r="A113" s="424">
        <v>91</v>
      </c>
      <c r="B113" s="394"/>
      <c r="C113" s="394"/>
      <c r="D113" s="424">
        <v>91</v>
      </c>
      <c r="E113" s="394"/>
      <c r="F113" s="394"/>
      <c r="G113" s="319"/>
      <c r="H113" s="319"/>
      <c r="I113" s="319"/>
      <c r="J113" s="319"/>
    </row>
    <row r="114" spans="1:10">
      <c r="A114" s="424">
        <v>92</v>
      </c>
      <c r="B114" s="394"/>
      <c r="C114" s="394"/>
      <c r="D114" s="424">
        <v>92</v>
      </c>
      <c r="E114" s="394"/>
      <c r="F114" s="394"/>
      <c r="G114" s="319"/>
      <c r="H114" s="319"/>
      <c r="I114" s="319"/>
      <c r="J114" s="319"/>
    </row>
    <row r="115" spans="1:10">
      <c r="A115" s="424">
        <v>93</v>
      </c>
      <c r="B115" s="394"/>
      <c r="C115" s="394"/>
      <c r="D115" s="424">
        <v>93</v>
      </c>
      <c r="E115" s="394"/>
      <c r="F115" s="394"/>
      <c r="G115" s="319"/>
      <c r="H115" s="319"/>
      <c r="I115" s="319"/>
      <c r="J115" s="319"/>
    </row>
    <row r="116" spans="1:10">
      <c r="A116" s="424">
        <v>94</v>
      </c>
      <c r="B116" s="394"/>
      <c r="C116" s="394"/>
      <c r="D116" s="424">
        <v>94</v>
      </c>
      <c r="E116" s="394"/>
      <c r="F116" s="394"/>
      <c r="G116" s="319"/>
      <c r="H116" s="319"/>
      <c r="I116" s="319"/>
      <c r="J116" s="319"/>
    </row>
    <row r="117" spans="1:10">
      <c r="A117" s="424">
        <v>95</v>
      </c>
      <c r="B117" s="394"/>
      <c r="C117" s="394"/>
      <c r="D117" s="424">
        <v>95</v>
      </c>
      <c r="E117" s="394"/>
      <c r="F117" s="394"/>
      <c r="G117" s="319"/>
      <c r="H117" s="319"/>
      <c r="I117" s="319"/>
      <c r="J117" s="319"/>
    </row>
    <row r="118" spans="1:10">
      <c r="A118" s="424">
        <v>96</v>
      </c>
      <c r="B118" s="394"/>
      <c r="C118" s="394"/>
      <c r="D118" s="424">
        <v>96</v>
      </c>
      <c r="E118" s="394"/>
      <c r="F118" s="394"/>
      <c r="G118" s="319"/>
      <c r="H118" s="319"/>
      <c r="I118" s="319"/>
      <c r="J118" s="319"/>
    </row>
    <row r="119" spans="1:10">
      <c r="A119" s="424">
        <v>97</v>
      </c>
      <c r="B119" s="394"/>
      <c r="C119" s="394"/>
      <c r="D119" s="424">
        <v>97</v>
      </c>
      <c r="E119" s="394"/>
      <c r="F119" s="394"/>
      <c r="G119" s="319"/>
      <c r="H119" s="319"/>
      <c r="I119" s="319"/>
      <c r="J119" s="319"/>
    </row>
    <row r="120" spans="1:10">
      <c r="A120" s="424">
        <v>98</v>
      </c>
      <c r="B120" s="394"/>
      <c r="C120" s="394"/>
      <c r="D120" s="424">
        <v>98</v>
      </c>
      <c r="E120" s="394"/>
      <c r="F120" s="394"/>
      <c r="G120" s="319"/>
      <c r="H120" s="319"/>
      <c r="I120" s="319"/>
      <c r="J120" s="319"/>
    </row>
    <row r="121" spans="1:10">
      <c r="A121" s="424">
        <v>99</v>
      </c>
      <c r="B121" s="394"/>
      <c r="C121" s="394"/>
      <c r="D121" s="424">
        <v>99</v>
      </c>
      <c r="E121" s="394"/>
      <c r="F121" s="394"/>
      <c r="G121" s="319"/>
      <c r="H121" s="319"/>
      <c r="I121" s="319"/>
      <c r="J121" s="319"/>
    </row>
    <row r="122" spans="1:10">
      <c r="A122" s="424">
        <v>100</v>
      </c>
      <c r="B122" s="394"/>
      <c r="C122" s="394"/>
      <c r="D122" s="424">
        <v>100</v>
      </c>
      <c r="E122" s="394"/>
      <c r="F122" s="394"/>
      <c r="G122" s="319"/>
      <c r="H122" s="319"/>
      <c r="I122" s="319"/>
      <c r="J122" s="319"/>
    </row>
    <row r="123" spans="1:10">
      <c r="A123" s="424">
        <v>101</v>
      </c>
      <c r="B123" s="394"/>
      <c r="C123" s="394"/>
      <c r="D123" s="424">
        <v>101</v>
      </c>
      <c r="E123" s="394"/>
      <c r="F123" s="394"/>
      <c r="G123" s="319"/>
      <c r="H123" s="319"/>
      <c r="I123" s="319"/>
      <c r="J123" s="319"/>
    </row>
    <row r="124" spans="1:10">
      <c r="A124" s="424">
        <v>102</v>
      </c>
      <c r="B124" s="394"/>
      <c r="C124" s="394"/>
      <c r="D124" s="424">
        <v>102</v>
      </c>
      <c r="E124" s="394"/>
      <c r="F124" s="394"/>
      <c r="G124" s="319"/>
      <c r="H124" s="319"/>
      <c r="I124" s="319"/>
      <c r="J124" s="319"/>
    </row>
    <row r="125" spans="1:10">
      <c r="A125" s="424">
        <v>103</v>
      </c>
      <c r="B125" s="394"/>
      <c r="C125" s="394"/>
      <c r="D125" s="424">
        <v>103</v>
      </c>
      <c r="E125" s="394"/>
      <c r="F125" s="394"/>
      <c r="G125" s="319"/>
      <c r="H125" s="319"/>
      <c r="I125" s="319"/>
      <c r="J125" s="319"/>
    </row>
    <row r="126" spans="1:10">
      <c r="A126" s="424">
        <v>104</v>
      </c>
      <c r="B126" s="394"/>
      <c r="C126" s="394"/>
      <c r="D126" s="424">
        <v>104</v>
      </c>
      <c r="E126" s="394"/>
      <c r="F126" s="394"/>
      <c r="G126" s="319"/>
      <c r="H126" s="319"/>
      <c r="I126" s="319"/>
      <c r="J126" s="319"/>
    </row>
    <row r="127" spans="1:10">
      <c r="A127" s="424">
        <v>105</v>
      </c>
      <c r="B127" s="394"/>
      <c r="C127" s="394"/>
      <c r="D127" s="424">
        <v>105</v>
      </c>
      <c r="E127" s="394"/>
      <c r="F127" s="394"/>
      <c r="G127" s="319"/>
      <c r="H127" s="319"/>
      <c r="I127" s="319"/>
      <c r="J127" s="319"/>
    </row>
    <row r="128" spans="1:10">
      <c r="A128" s="424">
        <v>106</v>
      </c>
      <c r="B128" s="394"/>
      <c r="C128" s="394"/>
      <c r="D128" s="424">
        <v>106</v>
      </c>
      <c r="E128" s="394"/>
      <c r="F128" s="394"/>
      <c r="G128" s="319"/>
      <c r="H128" s="319"/>
      <c r="I128" s="319"/>
      <c r="J128" s="319"/>
    </row>
    <row r="129" spans="1:10">
      <c r="A129" s="424">
        <v>107</v>
      </c>
      <c r="B129" s="394"/>
      <c r="C129" s="394"/>
      <c r="D129" s="424">
        <v>107</v>
      </c>
      <c r="E129" s="394"/>
      <c r="F129" s="394"/>
      <c r="G129" s="319"/>
      <c r="H129" s="319"/>
      <c r="I129" s="319"/>
      <c r="J129" s="319"/>
    </row>
    <row r="130" spans="1:10">
      <c r="A130" s="424">
        <v>108</v>
      </c>
      <c r="B130" s="394"/>
      <c r="C130" s="394"/>
      <c r="D130" s="424">
        <v>108</v>
      </c>
      <c r="E130" s="394"/>
      <c r="F130" s="394"/>
      <c r="G130" s="319"/>
      <c r="H130" s="319"/>
      <c r="I130" s="319"/>
      <c r="J130" s="319"/>
    </row>
    <row r="131" spans="1:10">
      <c r="A131" s="424">
        <v>109</v>
      </c>
      <c r="B131" s="394"/>
      <c r="C131" s="394"/>
      <c r="D131" s="424">
        <v>109</v>
      </c>
      <c r="E131" s="394"/>
      <c r="F131" s="394"/>
      <c r="G131" s="319"/>
      <c r="H131" s="319"/>
      <c r="I131" s="319"/>
      <c r="J131" s="319"/>
    </row>
    <row r="132" spans="1:10">
      <c r="A132" s="424">
        <v>110</v>
      </c>
      <c r="B132" s="394"/>
      <c r="C132" s="394"/>
      <c r="D132" s="424">
        <v>110</v>
      </c>
      <c r="E132" s="394"/>
      <c r="F132" s="394"/>
      <c r="G132" s="319"/>
      <c r="H132" s="319"/>
      <c r="I132" s="319"/>
      <c r="J132" s="319"/>
    </row>
    <row r="133" spans="1:10">
      <c r="A133" s="424">
        <v>111</v>
      </c>
      <c r="B133" s="394"/>
      <c r="C133" s="394"/>
      <c r="D133" s="424">
        <v>111</v>
      </c>
      <c r="E133" s="394"/>
      <c r="F133" s="394"/>
      <c r="G133" s="319"/>
      <c r="H133" s="319"/>
      <c r="I133" s="319"/>
      <c r="J133" s="319"/>
    </row>
    <row r="134" spans="1:10">
      <c r="A134" s="424">
        <v>112</v>
      </c>
      <c r="B134" s="394"/>
      <c r="C134" s="394"/>
      <c r="D134" s="424">
        <v>112</v>
      </c>
      <c r="E134" s="394"/>
      <c r="F134" s="394"/>
      <c r="G134" s="319"/>
      <c r="H134" s="319"/>
      <c r="I134" s="319"/>
      <c r="J134" s="319"/>
    </row>
    <row r="135" spans="1:10">
      <c r="A135" s="424">
        <v>113</v>
      </c>
      <c r="B135" s="394"/>
      <c r="C135" s="394"/>
      <c r="D135" s="424">
        <v>113</v>
      </c>
      <c r="E135" s="394"/>
      <c r="F135" s="394"/>
      <c r="G135" s="319"/>
      <c r="H135" s="319"/>
      <c r="I135" s="319"/>
      <c r="J135" s="319"/>
    </row>
    <row r="136" spans="1:10">
      <c r="A136" s="424">
        <v>114</v>
      </c>
      <c r="B136" s="394"/>
      <c r="C136" s="394"/>
      <c r="D136" s="424">
        <v>114</v>
      </c>
      <c r="E136" s="394"/>
      <c r="F136" s="394"/>
      <c r="G136" s="319"/>
      <c r="H136" s="319"/>
      <c r="I136" s="319"/>
      <c r="J136" s="319"/>
    </row>
    <row r="137" spans="1:10">
      <c r="A137" s="424">
        <v>115</v>
      </c>
      <c r="B137" s="394"/>
      <c r="C137" s="394"/>
      <c r="D137" s="424">
        <v>115</v>
      </c>
      <c r="E137" s="394"/>
      <c r="F137" s="394"/>
      <c r="G137" s="319"/>
      <c r="H137" s="319"/>
      <c r="I137" s="319"/>
      <c r="J137" s="319"/>
    </row>
    <row r="138" spans="1:10">
      <c r="A138" s="424">
        <v>116</v>
      </c>
      <c r="B138" s="394"/>
      <c r="C138" s="394"/>
      <c r="D138" s="424">
        <v>116</v>
      </c>
      <c r="E138" s="394"/>
      <c r="F138" s="394"/>
      <c r="G138" s="319"/>
      <c r="H138" s="319"/>
      <c r="I138" s="319"/>
      <c r="J138" s="319"/>
    </row>
    <row r="139" spans="1:10">
      <c r="A139" s="424">
        <v>117</v>
      </c>
      <c r="B139" s="394"/>
      <c r="C139" s="394"/>
      <c r="D139" s="424">
        <v>117</v>
      </c>
      <c r="E139" s="394"/>
      <c r="F139" s="394"/>
      <c r="G139" s="319"/>
      <c r="H139" s="319"/>
      <c r="I139" s="319"/>
      <c r="J139" s="319"/>
    </row>
    <row r="140" spans="1:10">
      <c r="A140" s="424">
        <v>118</v>
      </c>
      <c r="B140" s="394"/>
      <c r="C140" s="394"/>
      <c r="D140" s="424">
        <v>118</v>
      </c>
      <c r="E140" s="394"/>
      <c r="F140" s="394"/>
      <c r="G140" s="319"/>
      <c r="H140" s="319"/>
      <c r="I140" s="319"/>
      <c r="J140" s="319"/>
    </row>
    <row r="141" spans="1:10">
      <c r="A141" s="424">
        <v>119</v>
      </c>
      <c r="B141" s="394"/>
      <c r="C141" s="394"/>
      <c r="D141" s="424">
        <v>119</v>
      </c>
      <c r="E141" s="394"/>
      <c r="F141" s="394"/>
      <c r="G141" s="319"/>
      <c r="H141" s="319"/>
      <c r="I141" s="319"/>
      <c r="J141" s="319"/>
    </row>
    <row r="142" spans="1:10">
      <c r="A142" s="424">
        <v>120</v>
      </c>
      <c r="B142" s="394"/>
      <c r="C142" s="394"/>
      <c r="D142" s="424">
        <v>120</v>
      </c>
      <c r="E142" s="394"/>
      <c r="F142" s="394"/>
      <c r="G142" s="319"/>
      <c r="H142" s="319"/>
      <c r="I142" s="319"/>
      <c r="J142" s="319"/>
    </row>
    <row r="143" spans="1:10">
      <c r="A143" s="424">
        <v>121</v>
      </c>
      <c r="B143" s="394"/>
      <c r="C143" s="394"/>
      <c r="D143" s="424">
        <v>121</v>
      </c>
      <c r="E143" s="394"/>
      <c r="F143" s="394"/>
      <c r="G143" s="319"/>
      <c r="H143" s="319"/>
      <c r="I143" s="319"/>
      <c r="J143" s="319"/>
    </row>
    <row r="144" spans="1:10">
      <c r="A144" s="424">
        <v>122</v>
      </c>
      <c r="B144" s="394"/>
      <c r="C144" s="394"/>
      <c r="D144" s="424">
        <v>122</v>
      </c>
      <c r="E144" s="394"/>
      <c r="F144" s="394"/>
      <c r="G144" s="319"/>
      <c r="H144" s="319"/>
      <c r="I144" s="319"/>
      <c r="J144" s="319"/>
    </row>
    <row r="145" spans="1:10">
      <c r="A145" s="424">
        <v>123</v>
      </c>
      <c r="B145" s="394"/>
      <c r="C145" s="394"/>
      <c r="D145" s="424">
        <v>123</v>
      </c>
      <c r="E145" s="394"/>
      <c r="F145" s="394"/>
      <c r="G145" s="319"/>
      <c r="H145" s="319"/>
      <c r="I145" s="319"/>
      <c r="J145" s="319"/>
    </row>
    <row r="146" spans="1:10">
      <c r="A146" s="424">
        <v>124</v>
      </c>
      <c r="B146" s="394"/>
      <c r="C146" s="394"/>
      <c r="D146" s="424">
        <v>124</v>
      </c>
      <c r="E146" s="394"/>
      <c r="F146" s="394"/>
      <c r="G146" s="319"/>
      <c r="H146" s="319"/>
      <c r="I146" s="319"/>
      <c r="J146" s="319"/>
    </row>
    <row r="147" spans="1:10">
      <c r="A147" s="424">
        <v>125</v>
      </c>
      <c r="B147" s="394"/>
      <c r="C147" s="394"/>
      <c r="D147" s="424">
        <v>125</v>
      </c>
      <c r="E147" s="394"/>
      <c r="F147" s="394"/>
      <c r="G147" s="319"/>
      <c r="H147" s="319"/>
      <c r="I147" s="319"/>
      <c r="J147" s="319"/>
    </row>
    <row r="148" spans="1:10">
      <c r="A148" s="424">
        <v>126</v>
      </c>
      <c r="B148" s="394"/>
      <c r="C148" s="394"/>
      <c r="D148" s="424">
        <v>126</v>
      </c>
      <c r="E148" s="394"/>
      <c r="F148" s="394"/>
      <c r="G148" s="319"/>
      <c r="H148" s="319"/>
      <c r="I148" s="319"/>
      <c r="J148" s="319"/>
    </row>
    <row r="149" spans="1:10">
      <c r="A149" s="424">
        <v>127</v>
      </c>
      <c r="B149" s="394"/>
      <c r="C149" s="394"/>
      <c r="D149" s="424">
        <v>127</v>
      </c>
      <c r="E149" s="394"/>
      <c r="F149" s="394"/>
      <c r="G149" s="319"/>
      <c r="H149" s="319"/>
      <c r="I149" s="319"/>
      <c r="J149" s="319"/>
    </row>
    <row r="150" spans="1:10">
      <c r="A150" s="424">
        <v>128</v>
      </c>
      <c r="B150" s="394"/>
      <c r="C150" s="394"/>
      <c r="D150" s="424">
        <v>128</v>
      </c>
      <c r="E150" s="394"/>
      <c r="F150" s="394"/>
      <c r="G150" s="319"/>
      <c r="H150" s="319"/>
      <c r="I150" s="319"/>
      <c r="J150" s="319"/>
    </row>
    <row r="151" spans="1:10">
      <c r="A151" s="424">
        <v>129</v>
      </c>
      <c r="B151" s="394"/>
      <c r="C151" s="394"/>
      <c r="D151" s="424">
        <v>129</v>
      </c>
      <c r="E151" s="394"/>
      <c r="F151" s="394"/>
      <c r="G151" s="319"/>
      <c r="H151" s="319"/>
      <c r="I151" s="319"/>
      <c r="J151" s="319"/>
    </row>
    <row r="152" spans="1:10">
      <c r="A152" s="424">
        <v>130</v>
      </c>
      <c r="B152" s="394"/>
      <c r="C152" s="394"/>
      <c r="D152" s="424">
        <v>130</v>
      </c>
      <c r="E152" s="394"/>
      <c r="F152" s="394"/>
      <c r="G152" s="319"/>
      <c r="H152" s="319"/>
      <c r="I152" s="319"/>
      <c r="J152" s="319"/>
    </row>
    <row r="153" spans="1:10">
      <c r="A153" s="424">
        <v>131</v>
      </c>
      <c r="B153" s="394"/>
      <c r="C153" s="394"/>
      <c r="D153" s="424">
        <v>131</v>
      </c>
      <c r="E153" s="394"/>
      <c r="F153" s="394"/>
      <c r="G153" s="319"/>
      <c r="H153" s="319"/>
      <c r="I153" s="319"/>
      <c r="J153" s="319"/>
    </row>
    <row r="154" spans="1:10">
      <c r="A154" s="424">
        <v>132</v>
      </c>
      <c r="B154" s="394"/>
      <c r="C154" s="394"/>
      <c r="D154" s="424">
        <v>132</v>
      </c>
      <c r="E154" s="394"/>
      <c r="F154" s="394"/>
      <c r="G154" s="319"/>
      <c r="H154" s="319"/>
      <c r="I154" s="319"/>
      <c r="J154" s="319"/>
    </row>
    <row r="155" spans="1:10">
      <c r="A155" s="424">
        <v>133</v>
      </c>
      <c r="B155" s="394"/>
      <c r="C155" s="394"/>
      <c r="D155" s="424">
        <v>133</v>
      </c>
      <c r="E155" s="394"/>
      <c r="F155" s="394"/>
      <c r="G155" s="319"/>
      <c r="H155" s="319"/>
      <c r="I155" s="319"/>
      <c r="J155" s="319"/>
    </row>
    <row r="156" spans="1:10">
      <c r="A156" s="424">
        <v>134</v>
      </c>
      <c r="B156" s="394"/>
      <c r="C156" s="394"/>
      <c r="D156" s="424">
        <v>134</v>
      </c>
      <c r="E156" s="394"/>
      <c r="F156" s="394"/>
      <c r="G156" s="319"/>
      <c r="H156" s="319"/>
      <c r="I156" s="319"/>
      <c r="J156" s="319"/>
    </row>
    <row r="157" spans="1:10">
      <c r="A157" s="424">
        <v>135</v>
      </c>
      <c r="B157" s="394"/>
      <c r="C157" s="394"/>
      <c r="D157" s="424">
        <v>135</v>
      </c>
      <c r="E157" s="394"/>
      <c r="F157" s="394"/>
      <c r="G157" s="319"/>
      <c r="H157" s="319"/>
      <c r="I157" s="319"/>
      <c r="J157" s="319"/>
    </row>
    <row r="158" spans="1:10">
      <c r="A158" s="424">
        <v>136</v>
      </c>
      <c r="B158" s="394"/>
      <c r="C158" s="394"/>
      <c r="D158" s="424">
        <v>136</v>
      </c>
      <c r="E158" s="394"/>
      <c r="F158" s="394"/>
      <c r="G158" s="319"/>
      <c r="H158" s="319"/>
      <c r="I158" s="319"/>
      <c r="J158" s="319"/>
    </row>
    <row r="159" spans="1:10">
      <c r="A159" s="424">
        <v>137</v>
      </c>
      <c r="B159" s="394"/>
      <c r="C159" s="394"/>
      <c r="D159" s="424">
        <v>137</v>
      </c>
      <c r="E159" s="394"/>
      <c r="F159" s="394"/>
      <c r="G159" s="319"/>
      <c r="H159" s="319"/>
      <c r="I159" s="319"/>
      <c r="J159" s="319"/>
    </row>
    <row r="160" spans="1:10">
      <c r="A160" s="424">
        <v>138</v>
      </c>
      <c r="B160" s="394"/>
      <c r="C160" s="394"/>
      <c r="D160" s="424">
        <v>138</v>
      </c>
      <c r="E160" s="394"/>
      <c r="F160" s="394"/>
      <c r="G160" s="319"/>
      <c r="H160" s="319"/>
      <c r="I160" s="319"/>
      <c r="J160" s="319"/>
    </row>
    <row r="161" spans="1:10">
      <c r="A161" s="424">
        <v>139</v>
      </c>
      <c r="B161" s="394"/>
      <c r="C161" s="394"/>
      <c r="D161" s="424">
        <v>139</v>
      </c>
      <c r="E161" s="394"/>
      <c r="F161" s="394"/>
      <c r="G161" s="319"/>
      <c r="H161" s="319"/>
      <c r="I161" s="319"/>
      <c r="J161" s="319"/>
    </row>
    <row r="162" spans="1:10">
      <c r="A162" s="424">
        <v>140</v>
      </c>
      <c r="B162" s="394"/>
      <c r="C162" s="394"/>
      <c r="D162" s="424">
        <v>140</v>
      </c>
      <c r="E162" s="394"/>
      <c r="F162" s="394"/>
      <c r="G162" s="319"/>
      <c r="H162" s="319"/>
      <c r="I162" s="319"/>
      <c r="J162" s="319"/>
    </row>
    <row r="163" spans="1:10">
      <c r="A163" s="424">
        <v>141</v>
      </c>
      <c r="B163" s="394"/>
      <c r="C163" s="394"/>
      <c r="D163" s="424">
        <v>141</v>
      </c>
      <c r="E163" s="394"/>
      <c r="F163" s="394"/>
      <c r="G163" s="319"/>
      <c r="H163" s="319"/>
      <c r="I163" s="319"/>
      <c r="J163" s="319"/>
    </row>
    <row r="164" spans="1:10">
      <c r="A164" s="424">
        <v>142</v>
      </c>
      <c r="B164" s="394"/>
      <c r="C164" s="394"/>
      <c r="D164" s="424">
        <v>142</v>
      </c>
      <c r="E164" s="394"/>
      <c r="F164" s="394"/>
      <c r="G164" s="319"/>
      <c r="H164" s="319"/>
      <c r="I164" s="319"/>
      <c r="J164" s="319"/>
    </row>
    <row r="165" spans="1:10">
      <c r="A165" s="424">
        <v>143</v>
      </c>
      <c r="B165" s="394"/>
      <c r="C165" s="394"/>
      <c r="D165" s="424">
        <v>143</v>
      </c>
      <c r="E165" s="394"/>
      <c r="F165" s="394"/>
      <c r="G165" s="319"/>
      <c r="H165" s="319"/>
      <c r="I165" s="319"/>
      <c r="J165" s="319"/>
    </row>
    <row r="166" spans="1:10">
      <c r="A166" s="424">
        <v>144</v>
      </c>
      <c r="B166" s="394"/>
      <c r="C166" s="394"/>
      <c r="D166" s="424">
        <v>144</v>
      </c>
      <c r="E166" s="394"/>
      <c r="F166" s="394"/>
      <c r="G166" s="319"/>
      <c r="H166" s="319"/>
      <c r="I166" s="319"/>
      <c r="J166" s="319"/>
    </row>
    <row r="167" spans="1:10">
      <c r="A167" s="424">
        <v>145</v>
      </c>
      <c r="B167" s="394"/>
      <c r="C167" s="394"/>
      <c r="D167" s="424">
        <v>145</v>
      </c>
      <c r="E167" s="394"/>
      <c r="F167" s="394"/>
      <c r="G167" s="319"/>
      <c r="H167" s="319"/>
      <c r="I167" s="319"/>
      <c r="J167" s="319"/>
    </row>
    <row r="168" spans="1:10">
      <c r="A168" s="424">
        <v>146</v>
      </c>
      <c r="B168" s="394"/>
      <c r="C168" s="394"/>
      <c r="D168" s="424">
        <v>146</v>
      </c>
      <c r="E168" s="394"/>
      <c r="F168" s="394"/>
      <c r="G168" s="319"/>
      <c r="H168" s="319"/>
      <c r="I168" s="319"/>
      <c r="J168" s="319"/>
    </row>
    <row r="169" spans="1:10">
      <c r="A169" s="424">
        <v>147</v>
      </c>
      <c r="B169" s="394"/>
      <c r="C169" s="394"/>
      <c r="D169" s="424">
        <v>147</v>
      </c>
      <c r="E169" s="394"/>
      <c r="F169" s="394"/>
      <c r="G169" s="319"/>
      <c r="H169" s="319"/>
      <c r="I169" s="319"/>
      <c r="J169" s="319"/>
    </row>
    <row r="170" spans="1:10">
      <c r="A170" s="424">
        <v>148</v>
      </c>
      <c r="B170" s="394"/>
      <c r="C170" s="394"/>
      <c r="D170" s="424">
        <v>148</v>
      </c>
      <c r="E170" s="394"/>
      <c r="F170" s="394"/>
      <c r="G170" s="319"/>
      <c r="H170" s="319"/>
      <c r="I170" s="319"/>
      <c r="J170" s="319"/>
    </row>
    <row r="171" spans="1:10">
      <c r="A171" s="424">
        <v>149</v>
      </c>
      <c r="B171" s="394"/>
      <c r="C171" s="394"/>
      <c r="D171" s="424">
        <v>149</v>
      </c>
      <c r="E171" s="394"/>
      <c r="F171" s="394"/>
      <c r="G171" s="319"/>
      <c r="H171" s="319"/>
      <c r="I171" s="319"/>
      <c r="J171" s="319"/>
    </row>
    <row r="172" spans="1:10">
      <c r="A172" s="424">
        <v>150</v>
      </c>
      <c r="B172" s="394"/>
      <c r="C172" s="394"/>
      <c r="D172" s="424">
        <v>150</v>
      </c>
      <c r="E172" s="394"/>
      <c r="F172" s="394"/>
      <c r="G172" s="319"/>
      <c r="H172" s="319"/>
      <c r="I172" s="319"/>
      <c r="J172" s="319"/>
    </row>
    <row r="173" spans="1:10">
      <c r="A173" s="424">
        <v>151</v>
      </c>
      <c r="B173" s="394"/>
      <c r="C173" s="394"/>
      <c r="D173" s="424">
        <v>151</v>
      </c>
      <c r="E173" s="394"/>
      <c r="F173" s="394"/>
      <c r="G173" s="319"/>
      <c r="H173" s="319"/>
      <c r="I173" s="319"/>
      <c r="J173" s="319"/>
    </row>
    <row r="174" spans="1:10">
      <c r="A174" s="424">
        <v>152</v>
      </c>
      <c r="B174" s="394"/>
      <c r="C174" s="394"/>
      <c r="D174" s="424">
        <v>152</v>
      </c>
      <c r="E174" s="394"/>
      <c r="F174" s="394"/>
      <c r="G174" s="319"/>
      <c r="H174" s="319"/>
      <c r="I174" s="319"/>
      <c r="J174" s="319"/>
    </row>
    <row r="175" spans="1:10">
      <c r="A175" s="424">
        <v>153</v>
      </c>
      <c r="B175" s="394"/>
      <c r="C175" s="394"/>
      <c r="D175" s="424">
        <v>153</v>
      </c>
      <c r="E175" s="394"/>
      <c r="F175" s="394"/>
      <c r="G175" s="319"/>
      <c r="H175" s="319"/>
      <c r="I175" s="319"/>
      <c r="J175" s="319"/>
    </row>
    <row r="176" spans="1:10">
      <c r="A176" s="424">
        <v>154</v>
      </c>
      <c r="B176" s="394"/>
      <c r="C176" s="394"/>
      <c r="D176" s="424">
        <v>154</v>
      </c>
      <c r="E176" s="394"/>
      <c r="F176" s="394"/>
      <c r="G176" s="319"/>
      <c r="H176" s="319"/>
      <c r="I176" s="319"/>
      <c r="J176" s="319"/>
    </row>
    <row r="177" spans="1:10">
      <c r="A177" s="424">
        <v>155</v>
      </c>
      <c r="B177" s="394"/>
      <c r="C177" s="394"/>
      <c r="D177" s="424">
        <v>155</v>
      </c>
      <c r="E177" s="394"/>
      <c r="F177" s="394"/>
      <c r="G177" s="319"/>
      <c r="H177" s="319"/>
      <c r="I177" s="319"/>
      <c r="J177" s="319"/>
    </row>
    <row r="178" spans="1:10">
      <c r="A178" s="424">
        <v>156</v>
      </c>
      <c r="B178" s="394"/>
      <c r="C178" s="394"/>
      <c r="D178" s="424">
        <v>156</v>
      </c>
      <c r="E178" s="394"/>
      <c r="F178" s="394"/>
      <c r="G178" s="319"/>
      <c r="H178" s="319"/>
      <c r="I178" s="319"/>
      <c r="J178" s="319"/>
    </row>
    <row r="179" spans="1:10">
      <c r="A179" s="424">
        <v>157</v>
      </c>
      <c r="B179" s="394"/>
      <c r="C179" s="394"/>
      <c r="D179" s="424">
        <v>157</v>
      </c>
      <c r="E179" s="394"/>
      <c r="F179" s="394"/>
      <c r="G179" s="319"/>
      <c r="H179" s="319"/>
      <c r="I179" s="319"/>
      <c r="J179" s="319"/>
    </row>
    <row r="180" spans="1:10">
      <c r="A180" s="424">
        <v>158</v>
      </c>
      <c r="B180" s="394"/>
      <c r="C180" s="394"/>
      <c r="D180" s="424">
        <v>158</v>
      </c>
      <c r="E180" s="394"/>
      <c r="F180" s="394"/>
      <c r="G180" s="319"/>
      <c r="H180" s="319"/>
      <c r="I180" s="319"/>
      <c r="J180" s="319"/>
    </row>
    <row r="181" spans="1:10">
      <c r="A181" s="424">
        <v>159</v>
      </c>
      <c r="B181" s="394"/>
      <c r="C181" s="394"/>
      <c r="D181" s="424">
        <v>159</v>
      </c>
      <c r="E181" s="394"/>
      <c r="F181" s="394"/>
      <c r="G181" s="319"/>
      <c r="H181" s="319"/>
      <c r="I181" s="319"/>
      <c r="J181" s="319"/>
    </row>
    <row r="182" spans="1:10">
      <c r="A182" s="424">
        <v>160</v>
      </c>
      <c r="B182" s="394"/>
      <c r="C182" s="394"/>
      <c r="D182" s="424">
        <v>160</v>
      </c>
      <c r="E182" s="394"/>
      <c r="F182" s="394"/>
      <c r="G182" s="319"/>
      <c r="H182" s="319"/>
      <c r="I182" s="319"/>
      <c r="J182" s="319"/>
    </row>
    <row r="183" spans="1:10">
      <c r="A183" s="424">
        <v>161</v>
      </c>
      <c r="B183" s="394"/>
      <c r="C183" s="394"/>
      <c r="D183" s="424">
        <v>161</v>
      </c>
      <c r="E183" s="394"/>
      <c r="F183" s="394"/>
      <c r="G183" s="319"/>
      <c r="H183" s="319"/>
      <c r="I183" s="319"/>
      <c r="J183" s="319"/>
    </row>
    <row r="184" spans="1:10">
      <c r="A184" s="424">
        <v>162</v>
      </c>
      <c r="B184" s="394"/>
      <c r="C184" s="394"/>
      <c r="D184" s="424">
        <v>162</v>
      </c>
      <c r="E184" s="394"/>
      <c r="F184" s="394"/>
      <c r="G184" s="319"/>
      <c r="H184" s="319"/>
      <c r="I184" s="319"/>
      <c r="J184" s="319"/>
    </row>
    <row r="185" spans="1:10">
      <c r="A185" s="424">
        <v>163</v>
      </c>
      <c r="B185" s="394"/>
      <c r="C185" s="394"/>
      <c r="D185" s="424">
        <v>163</v>
      </c>
      <c r="E185" s="394"/>
      <c r="F185" s="394"/>
      <c r="G185" s="319"/>
      <c r="H185" s="319"/>
      <c r="I185" s="319"/>
      <c r="J185" s="319"/>
    </row>
    <row r="186" spans="1:10">
      <c r="A186" s="424">
        <v>164</v>
      </c>
      <c r="B186" s="394"/>
      <c r="C186" s="394"/>
      <c r="D186" s="424">
        <v>164</v>
      </c>
      <c r="E186" s="394"/>
      <c r="F186" s="394"/>
      <c r="G186" s="319"/>
      <c r="H186" s="319"/>
      <c r="I186" s="319"/>
      <c r="J186" s="319"/>
    </row>
    <row r="187" spans="1:10">
      <c r="A187" s="424">
        <v>165</v>
      </c>
      <c r="B187" s="394"/>
      <c r="C187" s="394"/>
      <c r="D187" s="424">
        <v>165</v>
      </c>
      <c r="E187" s="394"/>
      <c r="F187" s="394"/>
      <c r="G187" s="319"/>
      <c r="H187" s="319"/>
      <c r="I187" s="319"/>
      <c r="J187" s="319"/>
    </row>
    <row r="188" spans="1:10">
      <c r="A188" s="424">
        <v>166</v>
      </c>
      <c r="B188" s="394"/>
      <c r="C188" s="394"/>
      <c r="D188" s="424">
        <v>166</v>
      </c>
      <c r="E188" s="394"/>
      <c r="F188" s="394"/>
      <c r="G188" s="319"/>
      <c r="H188" s="319"/>
      <c r="I188" s="319"/>
      <c r="J188" s="319"/>
    </row>
    <row r="189" spans="1:10">
      <c r="A189" s="424">
        <v>167</v>
      </c>
      <c r="B189" s="394"/>
      <c r="C189" s="394"/>
      <c r="D189" s="424">
        <v>167</v>
      </c>
      <c r="E189" s="394"/>
      <c r="F189" s="394"/>
      <c r="G189" s="319"/>
      <c r="H189" s="319"/>
      <c r="I189" s="319"/>
      <c r="J189" s="319"/>
    </row>
    <row r="190" spans="1:10">
      <c r="A190" s="424">
        <v>168</v>
      </c>
      <c r="B190" s="394"/>
      <c r="C190" s="394"/>
      <c r="D190" s="424">
        <v>168</v>
      </c>
      <c r="E190" s="394"/>
      <c r="F190" s="394"/>
      <c r="G190" s="319"/>
      <c r="H190" s="319"/>
      <c r="I190" s="319"/>
      <c r="J190" s="319"/>
    </row>
    <row r="191" spans="1:10">
      <c r="A191" s="424">
        <v>169</v>
      </c>
      <c r="B191" s="394"/>
      <c r="C191" s="394"/>
      <c r="D191" s="424">
        <v>169</v>
      </c>
      <c r="E191" s="394"/>
      <c r="F191" s="394"/>
      <c r="G191" s="319"/>
      <c r="H191" s="319"/>
      <c r="I191" s="319"/>
      <c r="J191" s="319"/>
    </row>
    <row r="192" spans="1:10">
      <c r="A192" s="424">
        <v>170</v>
      </c>
      <c r="B192" s="394"/>
      <c r="C192" s="394"/>
      <c r="D192" s="424">
        <v>170</v>
      </c>
      <c r="E192" s="394"/>
      <c r="F192" s="394"/>
      <c r="G192" s="319"/>
      <c r="H192" s="319"/>
      <c r="I192" s="319"/>
      <c r="J192" s="319"/>
    </row>
    <row r="193" spans="1:10">
      <c r="A193" s="424">
        <v>171</v>
      </c>
      <c r="B193" s="394"/>
      <c r="C193" s="394"/>
      <c r="D193" s="424">
        <v>171</v>
      </c>
      <c r="E193" s="394"/>
      <c r="F193" s="394"/>
      <c r="G193" s="319"/>
      <c r="H193" s="319"/>
      <c r="I193" s="319"/>
      <c r="J193" s="319"/>
    </row>
    <row r="194" spans="1:10">
      <c r="A194" s="424">
        <v>172</v>
      </c>
      <c r="B194" s="394"/>
      <c r="C194" s="394"/>
      <c r="D194" s="424">
        <v>172</v>
      </c>
      <c r="E194" s="394"/>
      <c r="F194" s="394"/>
      <c r="G194" s="319"/>
      <c r="H194" s="319"/>
      <c r="I194" s="319"/>
      <c r="J194" s="319"/>
    </row>
    <row r="195" spans="1:10">
      <c r="A195" s="424">
        <v>173</v>
      </c>
      <c r="B195" s="394"/>
      <c r="C195" s="394"/>
      <c r="D195" s="424">
        <v>173</v>
      </c>
      <c r="E195" s="394"/>
      <c r="F195" s="394"/>
      <c r="G195" s="319"/>
      <c r="H195" s="319"/>
      <c r="I195" s="319"/>
      <c r="J195" s="319"/>
    </row>
    <row r="196" spans="1:10">
      <c r="A196" s="424">
        <v>174</v>
      </c>
      <c r="B196" s="394"/>
      <c r="C196" s="394"/>
      <c r="D196" s="424">
        <v>174</v>
      </c>
      <c r="E196" s="394"/>
      <c r="F196" s="394"/>
      <c r="G196" s="319"/>
      <c r="H196" s="319"/>
      <c r="I196" s="319"/>
      <c r="J196" s="319"/>
    </row>
    <row r="197" spans="1:10">
      <c r="A197" s="424">
        <v>175</v>
      </c>
      <c r="B197" s="394"/>
      <c r="C197" s="394"/>
      <c r="D197" s="424">
        <v>175</v>
      </c>
      <c r="E197" s="394"/>
      <c r="F197" s="394"/>
      <c r="G197" s="319"/>
      <c r="H197" s="319"/>
      <c r="I197" s="319"/>
      <c r="J197" s="319"/>
    </row>
    <row r="198" spans="1:10">
      <c r="A198" s="424">
        <v>176</v>
      </c>
      <c r="B198" s="394"/>
      <c r="C198" s="394"/>
      <c r="D198" s="424">
        <v>176</v>
      </c>
      <c r="E198" s="394"/>
      <c r="F198" s="394"/>
      <c r="G198" s="319"/>
      <c r="H198" s="319"/>
      <c r="I198" s="319"/>
      <c r="J198" s="319"/>
    </row>
    <row r="199" spans="1:10">
      <c r="A199" s="424">
        <v>177</v>
      </c>
      <c r="B199" s="394"/>
      <c r="C199" s="394"/>
      <c r="D199" s="424">
        <v>177</v>
      </c>
      <c r="E199" s="394"/>
      <c r="F199" s="394"/>
      <c r="G199" s="319"/>
      <c r="H199" s="319"/>
      <c r="I199" s="319"/>
      <c r="J199" s="319"/>
    </row>
    <row r="200" spans="1:10">
      <c r="A200" s="424">
        <v>178</v>
      </c>
      <c r="B200" s="394"/>
      <c r="C200" s="394"/>
      <c r="D200" s="424">
        <v>178</v>
      </c>
      <c r="E200" s="394"/>
      <c r="F200" s="394"/>
      <c r="G200" s="319"/>
      <c r="H200" s="319"/>
      <c r="I200" s="319"/>
      <c r="J200" s="319"/>
    </row>
    <row r="201" spans="1:10">
      <c r="A201" s="424">
        <v>179</v>
      </c>
      <c r="B201" s="394"/>
      <c r="C201" s="394"/>
      <c r="D201" s="424">
        <v>179</v>
      </c>
      <c r="E201" s="394"/>
      <c r="F201" s="394"/>
      <c r="G201" s="319"/>
      <c r="H201" s="319"/>
      <c r="I201" s="319"/>
      <c r="J201" s="319"/>
    </row>
    <row r="202" spans="1:10">
      <c r="A202" s="424">
        <v>180</v>
      </c>
      <c r="B202" s="394"/>
      <c r="C202" s="394"/>
      <c r="D202" s="424">
        <v>180</v>
      </c>
      <c r="E202" s="394"/>
      <c r="F202" s="394"/>
      <c r="G202" s="319"/>
      <c r="H202" s="319"/>
      <c r="I202" s="319"/>
      <c r="J202" s="319"/>
    </row>
    <row r="203" spans="1:10">
      <c r="A203" s="424">
        <v>181</v>
      </c>
      <c r="B203" s="394"/>
      <c r="C203" s="394"/>
      <c r="D203" s="424">
        <v>181</v>
      </c>
      <c r="E203" s="394"/>
      <c r="F203" s="394"/>
      <c r="G203" s="319"/>
      <c r="H203" s="319"/>
      <c r="I203" s="319"/>
      <c r="J203" s="319"/>
    </row>
    <row r="204" spans="1:10">
      <c r="A204" s="424">
        <v>182</v>
      </c>
      <c r="B204" s="394"/>
      <c r="C204" s="394"/>
      <c r="D204" s="424">
        <v>182</v>
      </c>
      <c r="E204" s="394"/>
      <c r="F204" s="394"/>
      <c r="G204" s="319"/>
      <c r="H204" s="319"/>
      <c r="I204" s="319"/>
      <c r="J204" s="319"/>
    </row>
    <row r="205" spans="1:10">
      <c r="A205" s="424">
        <v>183</v>
      </c>
      <c r="B205" s="394"/>
      <c r="C205" s="394"/>
      <c r="D205" s="424">
        <v>183</v>
      </c>
      <c r="E205" s="394"/>
      <c r="F205" s="394"/>
      <c r="G205" s="319"/>
      <c r="H205" s="319"/>
      <c r="I205" s="319"/>
      <c r="J205" s="319"/>
    </row>
    <row r="206" spans="1:10">
      <c r="A206" s="424">
        <v>184</v>
      </c>
      <c r="B206" s="394"/>
      <c r="C206" s="394"/>
      <c r="D206" s="424">
        <v>184</v>
      </c>
      <c r="E206" s="394"/>
      <c r="F206" s="394"/>
      <c r="G206" s="319"/>
      <c r="H206" s="319"/>
      <c r="I206" s="319"/>
      <c r="J206" s="319"/>
    </row>
    <row r="207" spans="1:10">
      <c r="A207" s="424">
        <v>185</v>
      </c>
      <c r="B207" s="394"/>
      <c r="C207" s="394"/>
      <c r="D207" s="424">
        <v>185</v>
      </c>
      <c r="E207" s="394"/>
      <c r="F207" s="394"/>
      <c r="G207" s="319"/>
      <c r="H207" s="319"/>
      <c r="I207" s="319"/>
      <c r="J207" s="319"/>
    </row>
    <row r="208" spans="1:10">
      <c r="A208" s="424">
        <v>186</v>
      </c>
      <c r="B208" s="394"/>
      <c r="C208" s="394"/>
      <c r="D208" s="424">
        <v>186</v>
      </c>
      <c r="E208" s="394"/>
      <c r="F208" s="394"/>
      <c r="G208" s="319"/>
      <c r="H208" s="319"/>
      <c r="I208" s="319"/>
      <c r="J208" s="319"/>
    </row>
    <row r="209" spans="1:10">
      <c r="A209" s="424">
        <v>187</v>
      </c>
      <c r="B209" s="394"/>
      <c r="C209" s="394"/>
      <c r="D209" s="424">
        <v>187</v>
      </c>
      <c r="E209" s="394"/>
      <c r="F209" s="394"/>
      <c r="G209" s="319"/>
      <c r="H209" s="319"/>
      <c r="I209" s="319"/>
      <c r="J209" s="319"/>
    </row>
    <row r="210" spans="1:10">
      <c r="A210" s="424">
        <v>188</v>
      </c>
      <c r="B210" s="394"/>
      <c r="C210" s="394"/>
      <c r="D210" s="424">
        <v>188</v>
      </c>
      <c r="E210" s="394"/>
      <c r="F210" s="394"/>
      <c r="G210" s="319"/>
      <c r="H210" s="319"/>
      <c r="I210" s="319"/>
      <c r="J210" s="319"/>
    </row>
    <row r="211" spans="1:10">
      <c r="A211" s="424">
        <v>189</v>
      </c>
      <c r="B211" s="394"/>
      <c r="C211" s="394"/>
      <c r="D211" s="424">
        <v>189</v>
      </c>
      <c r="E211" s="394"/>
      <c r="F211" s="394"/>
      <c r="G211" s="319"/>
      <c r="H211" s="319"/>
      <c r="I211" s="319"/>
      <c r="J211" s="319"/>
    </row>
    <row r="212" spans="1:10">
      <c r="A212" s="424">
        <v>190</v>
      </c>
      <c r="B212" s="394"/>
      <c r="C212" s="394"/>
      <c r="D212" s="424">
        <v>190</v>
      </c>
      <c r="E212" s="394"/>
      <c r="F212" s="394"/>
      <c r="G212" s="319"/>
      <c r="H212" s="319"/>
      <c r="I212" s="319"/>
      <c r="J212" s="319"/>
    </row>
    <row r="213" spans="1:10">
      <c r="A213" s="424">
        <v>191</v>
      </c>
      <c r="B213" s="394"/>
      <c r="C213" s="394"/>
      <c r="D213" s="424">
        <v>191</v>
      </c>
      <c r="E213" s="394"/>
      <c r="F213" s="394"/>
      <c r="G213" s="319"/>
      <c r="H213" s="319"/>
      <c r="I213" s="319"/>
      <c r="J213" s="319"/>
    </row>
    <row r="214" spans="1:10">
      <c r="A214" s="424">
        <v>192</v>
      </c>
      <c r="B214" s="394"/>
      <c r="C214" s="394"/>
      <c r="D214" s="424">
        <v>192</v>
      </c>
      <c r="E214" s="394"/>
      <c r="F214" s="394"/>
      <c r="G214" s="319"/>
      <c r="H214" s="319"/>
      <c r="I214" s="319"/>
      <c r="J214" s="319"/>
    </row>
    <row r="215" spans="1:10">
      <c r="A215" s="424">
        <v>193</v>
      </c>
      <c r="B215" s="394"/>
      <c r="C215" s="394"/>
      <c r="D215" s="424">
        <v>193</v>
      </c>
      <c r="E215" s="394"/>
      <c r="F215" s="394"/>
      <c r="G215" s="319"/>
      <c r="H215" s="319"/>
      <c r="I215" s="319"/>
      <c r="J215" s="319"/>
    </row>
    <row r="216" spans="1:10">
      <c r="A216" s="424">
        <v>194</v>
      </c>
      <c r="B216" s="394"/>
      <c r="C216" s="394"/>
      <c r="D216" s="424">
        <v>194</v>
      </c>
      <c r="E216" s="394"/>
      <c r="F216" s="394"/>
      <c r="G216" s="319"/>
      <c r="H216" s="319"/>
      <c r="I216" s="319"/>
      <c r="J216" s="319"/>
    </row>
    <row r="217" spans="1:10">
      <c r="A217" s="424">
        <v>195</v>
      </c>
      <c r="B217" s="394"/>
      <c r="C217" s="394"/>
      <c r="D217" s="424">
        <v>195</v>
      </c>
      <c r="E217" s="394"/>
      <c r="F217" s="394"/>
      <c r="G217" s="319"/>
      <c r="H217" s="319"/>
      <c r="I217" s="319"/>
      <c r="J217" s="319"/>
    </row>
    <row r="218" spans="1:10">
      <c r="A218" s="424">
        <v>196</v>
      </c>
      <c r="B218" s="394"/>
      <c r="C218" s="394"/>
      <c r="D218" s="424">
        <v>196</v>
      </c>
      <c r="E218" s="394"/>
      <c r="F218" s="394"/>
      <c r="G218" s="319"/>
      <c r="H218" s="319"/>
      <c r="I218" s="319"/>
      <c r="J218" s="319"/>
    </row>
    <row r="219" spans="1:10">
      <c r="A219" s="424">
        <v>197</v>
      </c>
      <c r="B219" s="394"/>
      <c r="C219" s="394"/>
      <c r="D219" s="424">
        <v>197</v>
      </c>
      <c r="E219" s="394"/>
      <c r="F219" s="394"/>
      <c r="G219" s="319"/>
      <c r="H219" s="319"/>
      <c r="I219" s="319"/>
      <c r="J219" s="319"/>
    </row>
    <row r="220" spans="1:10">
      <c r="A220" s="424">
        <v>198</v>
      </c>
      <c r="B220" s="394"/>
      <c r="C220" s="394"/>
      <c r="D220" s="424">
        <v>198</v>
      </c>
      <c r="E220" s="394"/>
      <c r="F220" s="394"/>
      <c r="G220" s="319"/>
      <c r="H220" s="319"/>
      <c r="I220" s="319"/>
      <c r="J220" s="319"/>
    </row>
    <row r="221" spans="1:10">
      <c r="A221" s="424">
        <v>199</v>
      </c>
      <c r="B221" s="394"/>
      <c r="C221" s="394"/>
      <c r="D221" s="424">
        <v>199</v>
      </c>
      <c r="E221" s="394"/>
      <c r="F221" s="394"/>
      <c r="G221" s="319"/>
      <c r="H221" s="319"/>
      <c r="I221" s="319"/>
      <c r="J221" s="319"/>
    </row>
    <row r="222" spans="1:10">
      <c r="A222" s="424">
        <v>200</v>
      </c>
      <c r="B222" s="394"/>
      <c r="C222" s="394"/>
      <c r="D222" s="424">
        <v>200</v>
      </c>
      <c r="E222" s="394"/>
      <c r="F222" s="394"/>
      <c r="G222" s="319"/>
      <c r="H222" s="319"/>
      <c r="I222" s="319"/>
      <c r="J222" s="319"/>
    </row>
    <row r="223" spans="1:10">
      <c r="A223" s="424">
        <v>201</v>
      </c>
      <c r="B223" s="394"/>
      <c r="C223" s="394"/>
      <c r="D223" s="424">
        <v>201</v>
      </c>
      <c r="E223" s="394"/>
      <c r="F223" s="394"/>
      <c r="G223" s="319"/>
      <c r="H223" s="319"/>
      <c r="I223" s="319"/>
      <c r="J223" s="319"/>
    </row>
    <row r="224" spans="1:10">
      <c r="A224" s="424">
        <v>202</v>
      </c>
      <c r="B224" s="394"/>
      <c r="C224" s="394"/>
      <c r="D224" s="424">
        <v>202</v>
      </c>
      <c r="E224" s="394"/>
      <c r="F224" s="394"/>
      <c r="G224" s="319"/>
      <c r="H224" s="319"/>
      <c r="I224" s="319"/>
      <c r="J224" s="319"/>
    </row>
    <row r="225" spans="1:10">
      <c r="A225" s="424">
        <v>203</v>
      </c>
      <c r="B225" s="394"/>
      <c r="C225" s="394"/>
      <c r="D225" s="424">
        <v>203</v>
      </c>
      <c r="E225" s="394"/>
      <c r="F225" s="394"/>
      <c r="G225" s="319"/>
      <c r="H225" s="319"/>
      <c r="I225" s="319"/>
      <c r="J225" s="319"/>
    </row>
    <row r="226" spans="1:10">
      <c r="A226" s="424">
        <v>204</v>
      </c>
      <c r="B226" s="394"/>
      <c r="C226" s="394"/>
      <c r="D226" s="424">
        <v>204</v>
      </c>
      <c r="E226" s="394"/>
      <c r="F226" s="394"/>
      <c r="G226" s="319"/>
      <c r="H226" s="319"/>
      <c r="I226" s="319"/>
      <c r="J226" s="319"/>
    </row>
    <row r="227" spans="1:10">
      <c r="A227" s="424">
        <v>205</v>
      </c>
      <c r="B227" s="394"/>
      <c r="C227" s="394"/>
      <c r="D227" s="424">
        <v>205</v>
      </c>
      <c r="E227" s="394"/>
      <c r="F227" s="394"/>
      <c r="G227" s="319"/>
      <c r="H227" s="319"/>
      <c r="I227" s="319"/>
      <c r="J227" s="319"/>
    </row>
    <row r="228" spans="1:10">
      <c r="A228" s="424">
        <v>206</v>
      </c>
      <c r="B228" s="394"/>
      <c r="C228" s="394"/>
      <c r="D228" s="424">
        <v>206</v>
      </c>
      <c r="E228" s="394"/>
      <c r="F228" s="394"/>
      <c r="G228" s="319"/>
      <c r="H228" s="319"/>
      <c r="I228" s="319"/>
      <c r="J228" s="319"/>
    </row>
    <row r="229" spans="1:10">
      <c r="A229" s="424">
        <v>207</v>
      </c>
      <c r="B229" s="394"/>
      <c r="C229" s="394"/>
      <c r="D229" s="424">
        <v>207</v>
      </c>
      <c r="E229" s="394"/>
      <c r="F229" s="394"/>
      <c r="G229" s="319"/>
      <c r="H229" s="319"/>
      <c r="I229" s="319"/>
      <c r="J229" s="319"/>
    </row>
    <row r="230" spans="1:10">
      <c r="A230" s="424">
        <v>208</v>
      </c>
      <c r="B230" s="394"/>
      <c r="C230" s="394"/>
      <c r="D230" s="424">
        <v>208</v>
      </c>
      <c r="E230" s="394"/>
      <c r="F230" s="394"/>
      <c r="G230" s="319"/>
      <c r="H230" s="319"/>
      <c r="I230" s="319"/>
      <c r="J230" s="319"/>
    </row>
    <row r="231" spans="1:10">
      <c r="A231" s="424">
        <v>209</v>
      </c>
      <c r="B231" s="394"/>
      <c r="C231" s="394"/>
      <c r="D231" s="424">
        <v>209</v>
      </c>
      <c r="E231" s="394"/>
      <c r="F231" s="394"/>
      <c r="G231" s="319"/>
      <c r="H231" s="319"/>
      <c r="I231" s="319"/>
      <c r="J231" s="319"/>
    </row>
    <row r="232" spans="1:10">
      <c r="A232" s="424">
        <v>210</v>
      </c>
      <c r="B232" s="394"/>
      <c r="C232" s="394"/>
      <c r="D232" s="424">
        <v>210</v>
      </c>
      <c r="E232" s="394"/>
      <c r="F232" s="394"/>
      <c r="G232" s="319"/>
      <c r="H232" s="319"/>
      <c r="I232" s="319"/>
      <c r="J232" s="319"/>
    </row>
    <row r="233" spans="1:10">
      <c r="A233" s="424">
        <v>211</v>
      </c>
      <c r="B233" s="394"/>
      <c r="C233" s="394"/>
      <c r="D233" s="424">
        <v>211</v>
      </c>
      <c r="E233" s="394"/>
      <c r="F233" s="394"/>
      <c r="G233" s="319"/>
      <c r="H233" s="319"/>
      <c r="I233" s="319"/>
      <c r="J233" s="319"/>
    </row>
    <row r="234" spans="1:10">
      <c r="A234" s="424">
        <v>212</v>
      </c>
      <c r="B234" s="394"/>
      <c r="C234" s="394"/>
      <c r="D234" s="424">
        <v>212</v>
      </c>
      <c r="E234" s="394"/>
      <c r="F234" s="394"/>
      <c r="G234" s="319"/>
      <c r="H234" s="319"/>
      <c r="I234" s="319"/>
      <c r="J234" s="319"/>
    </row>
    <row r="235" spans="1:10">
      <c r="A235" s="424">
        <v>213</v>
      </c>
      <c r="B235" s="394"/>
      <c r="C235" s="394"/>
      <c r="D235" s="424">
        <v>213</v>
      </c>
      <c r="E235" s="394"/>
      <c r="F235" s="394"/>
      <c r="G235" s="319"/>
      <c r="H235" s="319"/>
      <c r="I235" s="319"/>
      <c r="J235" s="319"/>
    </row>
    <row r="236" spans="1:10">
      <c r="A236" s="424">
        <v>214</v>
      </c>
      <c r="B236" s="394"/>
      <c r="C236" s="394"/>
      <c r="D236" s="424">
        <v>214</v>
      </c>
      <c r="E236" s="394"/>
      <c r="F236" s="394"/>
      <c r="G236" s="319"/>
      <c r="H236" s="319"/>
      <c r="I236" s="319"/>
      <c r="J236" s="319"/>
    </row>
    <row r="237" spans="1:10">
      <c r="A237" s="424">
        <v>215</v>
      </c>
      <c r="B237" s="394"/>
      <c r="C237" s="394"/>
      <c r="D237" s="424">
        <v>215</v>
      </c>
      <c r="E237" s="394"/>
      <c r="F237" s="394"/>
      <c r="G237" s="319"/>
      <c r="H237" s="319"/>
      <c r="I237" s="319"/>
      <c r="J237" s="319"/>
    </row>
    <row r="238" spans="1:10">
      <c r="A238" s="424">
        <v>216</v>
      </c>
      <c r="B238" s="394"/>
      <c r="C238" s="394"/>
      <c r="D238" s="424">
        <v>216</v>
      </c>
      <c r="E238" s="394"/>
      <c r="F238" s="394"/>
      <c r="G238" s="319"/>
      <c r="H238" s="319"/>
      <c r="I238" s="319"/>
      <c r="J238" s="319"/>
    </row>
    <row r="239" spans="1:10">
      <c r="A239" s="424">
        <v>217</v>
      </c>
      <c r="B239" s="394"/>
      <c r="C239" s="394"/>
      <c r="D239" s="424">
        <v>217</v>
      </c>
      <c r="E239" s="394"/>
      <c r="F239" s="394"/>
      <c r="G239" s="319"/>
      <c r="H239" s="319"/>
      <c r="I239" s="319"/>
      <c r="J239" s="319"/>
    </row>
    <row r="240" spans="1:10">
      <c r="A240" s="424">
        <v>218</v>
      </c>
      <c r="B240" s="394"/>
      <c r="C240" s="394"/>
      <c r="D240" s="424">
        <v>218</v>
      </c>
      <c r="E240" s="394"/>
      <c r="F240" s="394"/>
      <c r="G240" s="319"/>
      <c r="H240" s="319"/>
      <c r="I240" s="319"/>
      <c r="J240" s="319"/>
    </row>
    <row r="241" spans="1:10">
      <c r="A241" s="424">
        <v>219</v>
      </c>
      <c r="B241" s="394"/>
      <c r="C241" s="394"/>
      <c r="D241" s="424">
        <v>219</v>
      </c>
      <c r="E241" s="394"/>
      <c r="F241" s="394"/>
      <c r="G241" s="319"/>
      <c r="H241" s="319"/>
      <c r="I241" s="319"/>
      <c r="J241" s="319"/>
    </row>
    <row r="242" spans="1:10">
      <c r="A242" s="424">
        <v>220</v>
      </c>
      <c r="B242" s="394"/>
      <c r="C242" s="394"/>
      <c r="D242" s="424">
        <v>220</v>
      </c>
      <c r="E242" s="394"/>
      <c r="F242" s="394"/>
      <c r="G242" s="319"/>
      <c r="H242" s="319"/>
      <c r="I242" s="319"/>
      <c r="J242" s="319"/>
    </row>
    <row r="243" spans="1:10">
      <c r="A243" s="424">
        <v>221</v>
      </c>
      <c r="B243" s="394"/>
      <c r="C243" s="394"/>
      <c r="D243" s="424">
        <v>221</v>
      </c>
      <c r="E243" s="394"/>
      <c r="F243" s="394"/>
      <c r="G243" s="319"/>
      <c r="H243" s="319"/>
      <c r="I243" s="319"/>
      <c r="J243" s="319"/>
    </row>
    <row r="244" spans="1:10">
      <c r="A244" s="424">
        <v>222</v>
      </c>
      <c r="B244" s="394"/>
      <c r="C244" s="394"/>
      <c r="D244" s="424">
        <v>222</v>
      </c>
      <c r="E244" s="394"/>
      <c r="F244" s="394"/>
      <c r="G244" s="319"/>
      <c r="H244" s="319"/>
      <c r="I244" s="319"/>
      <c r="J244" s="319"/>
    </row>
    <row r="245" spans="1:10">
      <c r="A245" s="424">
        <v>223</v>
      </c>
      <c r="B245" s="394"/>
      <c r="C245" s="394"/>
      <c r="D245" s="424">
        <v>223</v>
      </c>
      <c r="E245" s="394"/>
      <c r="F245" s="394"/>
      <c r="G245" s="319"/>
      <c r="H245" s="319"/>
      <c r="I245" s="319"/>
      <c r="J245" s="319"/>
    </row>
    <row r="246" spans="1:10">
      <c r="A246" s="424">
        <v>224</v>
      </c>
      <c r="B246" s="394"/>
      <c r="C246" s="394"/>
      <c r="D246" s="424">
        <v>224</v>
      </c>
      <c r="E246" s="394"/>
      <c r="F246" s="394"/>
      <c r="G246" s="319"/>
      <c r="H246" s="319"/>
      <c r="I246" s="319"/>
      <c r="J246" s="319"/>
    </row>
    <row r="247" spans="1:10">
      <c r="A247" s="424">
        <v>225</v>
      </c>
      <c r="B247" s="394"/>
      <c r="C247" s="394"/>
      <c r="D247" s="424">
        <v>225</v>
      </c>
      <c r="E247" s="394"/>
      <c r="F247" s="394"/>
      <c r="G247" s="319"/>
      <c r="H247" s="319"/>
      <c r="I247" s="319"/>
      <c r="J247" s="319"/>
    </row>
    <row r="248" spans="1:10">
      <c r="A248" s="424">
        <v>226</v>
      </c>
      <c r="B248" s="394"/>
      <c r="C248" s="394"/>
      <c r="D248" s="424">
        <v>226</v>
      </c>
      <c r="E248" s="394"/>
      <c r="F248" s="394"/>
      <c r="G248" s="319"/>
      <c r="H248" s="319"/>
      <c r="I248" s="319"/>
      <c r="J248" s="319"/>
    </row>
    <row r="249" spans="1:10">
      <c r="A249" s="424">
        <v>227</v>
      </c>
      <c r="B249" s="394"/>
      <c r="C249" s="394"/>
      <c r="D249" s="424">
        <v>227</v>
      </c>
      <c r="E249" s="394"/>
      <c r="F249" s="394"/>
      <c r="G249" s="319"/>
      <c r="H249" s="319"/>
      <c r="I249" s="319"/>
      <c r="J249" s="319"/>
    </row>
    <row r="250" spans="1:10">
      <c r="A250" s="424">
        <v>228</v>
      </c>
      <c r="B250" s="394"/>
      <c r="C250" s="394"/>
      <c r="D250" s="424">
        <v>228</v>
      </c>
      <c r="E250" s="394"/>
      <c r="F250" s="394"/>
      <c r="G250" s="319"/>
      <c r="H250" s="319"/>
      <c r="I250" s="319"/>
      <c r="J250" s="319"/>
    </row>
    <row r="251" spans="1:10">
      <c r="A251" s="424">
        <v>229</v>
      </c>
      <c r="B251" s="394"/>
      <c r="C251" s="394"/>
      <c r="D251" s="424">
        <v>229</v>
      </c>
      <c r="E251" s="394"/>
      <c r="F251" s="394"/>
      <c r="G251" s="319"/>
      <c r="H251" s="319"/>
      <c r="I251" s="319"/>
      <c r="J251" s="319"/>
    </row>
    <row r="252" spans="1:10" ht="15.75" customHeight="1">
      <c r="A252" s="424">
        <v>230</v>
      </c>
      <c r="B252" s="394"/>
      <c r="C252" s="394"/>
      <c r="D252" s="424">
        <v>230</v>
      </c>
      <c r="E252" s="394"/>
      <c r="F252" s="394"/>
      <c r="G252" s="319"/>
      <c r="H252" s="319"/>
      <c r="I252" s="319"/>
      <c r="J252" s="319"/>
    </row>
    <row r="253" spans="1:10" ht="15.75" customHeight="1">
      <c r="A253" s="424">
        <v>231</v>
      </c>
      <c r="B253" s="394"/>
      <c r="C253" s="394"/>
      <c r="D253" s="424">
        <v>231</v>
      </c>
      <c r="E253" s="394"/>
      <c r="F253" s="394"/>
      <c r="G253" s="319"/>
      <c r="H253" s="319"/>
      <c r="I253" s="319"/>
      <c r="J253" s="319"/>
    </row>
    <row r="254" spans="1:10" ht="15.75" customHeight="1">
      <c r="A254" s="424">
        <v>232</v>
      </c>
      <c r="B254" s="394"/>
      <c r="C254" s="394"/>
      <c r="D254" s="424">
        <v>232</v>
      </c>
      <c r="E254" s="394"/>
      <c r="F254" s="394"/>
      <c r="G254" s="319"/>
      <c r="H254" s="319"/>
      <c r="I254" s="319"/>
      <c r="J254" s="319"/>
    </row>
    <row r="255" spans="1:10" ht="15.75" customHeight="1">
      <c r="A255" s="424">
        <v>233</v>
      </c>
      <c r="B255" s="394"/>
      <c r="C255" s="394"/>
      <c r="D255" s="424">
        <v>233</v>
      </c>
      <c r="E255" s="394"/>
      <c r="F255" s="394"/>
      <c r="G255" s="319"/>
      <c r="H255" s="319"/>
      <c r="I255" s="319"/>
      <c r="J255" s="319"/>
    </row>
    <row r="256" spans="1:10" ht="15.75" customHeight="1">
      <c r="A256" s="424">
        <v>234</v>
      </c>
      <c r="B256" s="394"/>
      <c r="C256" s="394"/>
      <c r="D256" s="424">
        <v>234</v>
      </c>
      <c r="E256" s="394"/>
      <c r="F256" s="394"/>
      <c r="G256" s="319"/>
      <c r="H256" s="319"/>
      <c r="I256" s="319"/>
      <c r="J256" s="319"/>
    </row>
    <row r="257" spans="1:10" ht="15.75" customHeight="1">
      <c r="A257" s="424">
        <v>235</v>
      </c>
      <c r="B257" s="394"/>
      <c r="C257" s="394"/>
      <c r="D257" s="424">
        <v>235</v>
      </c>
      <c r="E257" s="394"/>
      <c r="F257" s="394"/>
      <c r="G257" s="319"/>
      <c r="H257" s="319"/>
      <c r="I257" s="319"/>
      <c r="J257" s="319"/>
    </row>
    <row r="258" spans="1:10" ht="15.75" customHeight="1">
      <c r="A258" s="424">
        <v>236</v>
      </c>
      <c r="B258" s="394"/>
      <c r="C258" s="394"/>
      <c r="D258" s="424">
        <v>236</v>
      </c>
      <c r="E258" s="394"/>
      <c r="F258" s="394"/>
      <c r="G258" s="319"/>
      <c r="H258" s="319"/>
      <c r="I258" s="319"/>
      <c r="J258" s="319"/>
    </row>
    <row r="259" spans="1:10" ht="15.75" customHeight="1">
      <c r="A259" s="424">
        <v>237</v>
      </c>
      <c r="B259" s="394"/>
      <c r="C259" s="394"/>
      <c r="D259" s="424">
        <v>237</v>
      </c>
      <c r="E259" s="394"/>
      <c r="F259" s="394"/>
      <c r="G259" s="319"/>
      <c r="H259" s="319"/>
      <c r="I259" s="319"/>
      <c r="J259" s="319"/>
    </row>
    <row r="260" spans="1:10" ht="15.75" customHeight="1">
      <c r="A260" s="424">
        <v>238</v>
      </c>
      <c r="B260" s="394"/>
      <c r="C260" s="394"/>
      <c r="D260" s="424">
        <v>238</v>
      </c>
      <c r="E260" s="394"/>
      <c r="F260" s="394"/>
      <c r="G260" s="319"/>
      <c r="H260" s="319"/>
      <c r="I260" s="319"/>
      <c r="J260" s="319"/>
    </row>
    <row r="261" spans="1:10" ht="15.75" customHeight="1">
      <c r="A261" s="424">
        <v>239</v>
      </c>
      <c r="B261" s="394"/>
      <c r="C261" s="394"/>
      <c r="D261" s="424">
        <v>239</v>
      </c>
      <c r="E261" s="394"/>
      <c r="F261" s="394"/>
      <c r="G261" s="319"/>
      <c r="H261" s="319"/>
      <c r="I261" s="319"/>
      <c r="J261" s="319"/>
    </row>
    <row r="262" spans="1:10" ht="15.75" customHeight="1">
      <c r="A262" s="424">
        <v>240</v>
      </c>
      <c r="B262" s="394"/>
      <c r="C262" s="394"/>
      <c r="D262" s="424">
        <v>240</v>
      </c>
      <c r="E262" s="394"/>
      <c r="F262" s="394"/>
      <c r="G262" s="319"/>
      <c r="H262" s="319"/>
      <c r="I262" s="319"/>
      <c r="J262" s="319"/>
    </row>
    <row r="263" spans="1:10" ht="15.75" customHeight="1">
      <c r="A263" s="424">
        <v>241</v>
      </c>
      <c r="B263" s="394"/>
      <c r="C263" s="394"/>
      <c r="D263" s="424">
        <v>241</v>
      </c>
      <c r="E263" s="394"/>
      <c r="F263" s="394"/>
      <c r="G263" s="319"/>
      <c r="H263" s="319"/>
      <c r="I263" s="319"/>
      <c r="J263" s="319"/>
    </row>
    <row r="264" spans="1:10" ht="15.75" customHeight="1">
      <c r="A264" s="424">
        <v>242</v>
      </c>
      <c r="B264" s="394"/>
      <c r="C264" s="394"/>
      <c r="D264" s="424">
        <v>242</v>
      </c>
      <c r="E264" s="394"/>
      <c r="F264" s="394"/>
      <c r="G264" s="319"/>
      <c r="H264" s="319"/>
      <c r="I264" s="319"/>
      <c r="J264" s="319"/>
    </row>
    <row r="265" spans="1:10" ht="15.75" customHeight="1">
      <c r="A265" s="424">
        <v>243</v>
      </c>
      <c r="B265" s="394"/>
      <c r="C265" s="394"/>
      <c r="D265" s="424">
        <v>243</v>
      </c>
      <c r="E265" s="394"/>
      <c r="F265" s="394"/>
      <c r="G265" s="319"/>
      <c r="H265" s="319"/>
      <c r="I265" s="319"/>
      <c r="J265" s="319"/>
    </row>
    <row r="266" spans="1:10" ht="15.75" customHeight="1">
      <c r="A266" s="424">
        <v>244</v>
      </c>
      <c r="B266" s="394"/>
      <c r="C266" s="394"/>
      <c r="D266" s="424">
        <v>244</v>
      </c>
      <c r="E266" s="394"/>
      <c r="F266" s="394"/>
      <c r="G266" s="319"/>
      <c r="H266" s="319"/>
      <c r="I266" s="319"/>
      <c r="J266" s="319"/>
    </row>
    <row r="267" spans="1:10" ht="15.75" customHeight="1">
      <c r="A267" s="424">
        <v>245</v>
      </c>
      <c r="B267" s="394"/>
      <c r="C267" s="394"/>
      <c r="D267" s="424">
        <v>245</v>
      </c>
      <c r="E267" s="394"/>
      <c r="F267" s="394"/>
      <c r="G267" s="319"/>
      <c r="H267" s="319"/>
      <c r="I267" s="319"/>
      <c r="J267" s="319"/>
    </row>
    <row r="268" spans="1:10" ht="15.75" customHeight="1">
      <c r="A268" s="424">
        <v>246</v>
      </c>
      <c r="B268" s="394"/>
      <c r="C268" s="394"/>
      <c r="D268" s="424">
        <v>246</v>
      </c>
      <c r="E268" s="394"/>
      <c r="F268" s="394"/>
      <c r="G268" s="319"/>
      <c r="H268" s="319"/>
      <c r="I268" s="319"/>
      <c r="J268" s="319"/>
    </row>
    <row r="269" spans="1:10" ht="15.75" customHeight="1">
      <c r="A269" s="424">
        <v>247</v>
      </c>
      <c r="B269" s="394"/>
      <c r="C269" s="394"/>
      <c r="D269" s="424">
        <v>247</v>
      </c>
      <c r="E269" s="394"/>
      <c r="F269" s="394"/>
      <c r="G269" s="319"/>
      <c r="H269" s="319"/>
      <c r="I269" s="319"/>
      <c r="J269" s="319"/>
    </row>
    <row r="270" spans="1:10" ht="15.75" customHeight="1">
      <c r="A270" s="424">
        <v>248</v>
      </c>
      <c r="B270" s="394"/>
      <c r="C270" s="394"/>
      <c r="D270" s="424">
        <v>248</v>
      </c>
      <c r="E270" s="394"/>
      <c r="F270" s="394"/>
      <c r="G270" s="319"/>
      <c r="H270" s="319"/>
      <c r="I270" s="319"/>
      <c r="J270" s="319"/>
    </row>
    <row r="271" spans="1:10" ht="15.75" customHeight="1">
      <c r="A271" s="424">
        <v>249</v>
      </c>
      <c r="B271" s="394"/>
      <c r="C271" s="394"/>
      <c r="D271" s="424">
        <v>249</v>
      </c>
      <c r="E271" s="394"/>
      <c r="F271" s="394"/>
      <c r="G271" s="319"/>
      <c r="H271" s="319"/>
      <c r="I271" s="319"/>
      <c r="J271" s="319"/>
    </row>
    <row r="272" spans="1:10" ht="15.75" customHeight="1">
      <c r="A272" s="424">
        <v>250</v>
      </c>
      <c r="B272" s="394"/>
      <c r="C272" s="394"/>
      <c r="D272" s="424">
        <v>250</v>
      </c>
      <c r="E272" s="394"/>
      <c r="F272" s="394"/>
      <c r="G272" s="319"/>
      <c r="H272" s="319"/>
      <c r="I272" s="319"/>
      <c r="J272" s="319"/>
    </row>
    <row r="273" spans="1:10" ht="15.75" customHeight="1">
      <c r="A273" s="424">
        <v>251</v>
      </c>
      <c r="B273" s="394"/>
      <c r="C273" s="394"/>
      <c r="D273" s="424">
        <v>251</v>
      </c>
      <c r="E273" s="394"/>
      <c r="F273" s="394"/>
      <c r="G273" s="319"/>
      <c r="H273" s="319"/>
      <c r="I273" s="319"/>
      <c r="J273" s="319"/>
    </row>
    <row r="274" spans="1:10" ht="15.75" customHeight="1">
      <c r="A274" s="424">
        <v>252</v>
      </c>
      <c r="B274" s="394"/>
      <c r="C274" s="394"/>
      <c r="D274" s="424">
        <v>252</v>
      </c>
      <c r="E274" s="394"/>
      <c r="F274" s="394"/>
      <c r="G274" s="319"/>
      <c r="H274" s="319"/>
      <c r="I274" s="319"/>
      <c r="J274" s="319"/>
    </row>
    <row r="275" spans="1:10" ht="15.75" customHeight="1">
      <c r="A275" s="424">
        <v>253</v>
      </c>
      <c r="B275" s="394"/>
      <c r="C275" s="394"/>
      <c r="D275" s="424">
        <v>253</v>
      </c>
      <c r="E275" s="394"/>
      <c r="F275" s="394"/>
      <c r="G275" s="319"/>
      <c r="H275" s="319"/>
      <c r="I275" s="319"/>
      <c r="J275" s="319"/>
    </row>
    <row r="276" spans="1:10" ht="15.75" customHeight="1">
      <c r="A276" s="424">
        <v>254</v>
      </c>
      <c r="B276" s="394"/>
      <c r="C276" s="394"/>
      <c r="D276" s="424">
        <v>254</v>
      </c>
      <c r="E276" s="394"/>
      <c r="F276" s="394"/>
      <c r="G276" s="319"/>
      <c r="H276" s="319"/>
      <c r="I276" s="319"/>
      <c r="J276" s="319"/>
    </row>
    <row r="277" spans="1:10" ht="15.75" customHeight="1">
      <c r="A277" s="424">
        <v>255</v>
      </c>
      <c r="B277" s="394"/>
      <c r="C277" s="394"/>
      <c r="D277" s="424">
        <v>255</v>
      </c>
      <c r="E277" s="394"/>
      <c r="F277" s="394"/>
      <c r="G277" s="319"/>
      <c r="H277" s="319"/>
      <c r="I277" s="319"/>
      <c r="J277" s="319"/>
    </row>
    <row r="278" spans="1:10" ht="15.75" customHeight="1">
      <c r="A278" s="424">
        <v>256</v>
      </c>
      <c r="B278" s="394"/>
      <c r="C278" s="394"/>
      <c r="D278" s="424">
        <v>256</v>
      </c>
      <c r="E278" s="394"/>
      <c r="F278" s="394"/>
      <c r="G278" s="319"/>
      <c r="H278" s="319"/>
      <c r="I278" s="319"/>
      <c r="J278" s="319"/>
    </row>
    <row r="279" spans="1:10" ht="15.75" customHeight="1">
      <c r="A279" s="424">
        <v>257</v>
      </c>
      <c r="B279" s="394"/>
      <c r="C279" s="394"/>
      <c r="D279" s="424">
        <v>257</v>
      </c>
      <c r="E279" s="394"/>
      <c r="F279" s="394"/>
      <c r="G279" s="319"/>
      <c r="H279" s="319"/>
      <c r="I279" s="319"/>
      <c r="J279" s="319"/>
    </row>
    <row r="280" spans="1:10" ht="15.75" customHeight="1">
      <c r="A280" s="424">
        <v>258</v>
      </c>
      <c r="B280" s="394"/>
      <c r="C280" s="394"/>
      <c r="D280" s="424">
        <v>258</v>
      </c>
      <c r="E280" s="394"/>
      <c r="F280" s="394"/>
      <c r="G280" s="319"/>
      <c r="H280" s="319"/>
      <c r="I280" s="319"/>
      <c r="J280" s="319"/>
    </row>
    <row r="281" spans="1:10" ht="15.75" customHeight="1">
      <c r="A281" s="424">
        <v>259</v>
      </c>
      <c r="B281" s="394"/>
      <c r="C281" s="394"/>
      <c r="D281" s="424">
        <v>259</v>
      </c>
      <c r="E281" s="394"/>
      <c r="F281" s="394"/>
      <c r="G281" s="319"/>
      <c r="H281" s="319"/>
      <c r="I281" s="319"/>
      <c r="J281" s="319"/>
    </row>
    <row r="282" spans="1:10" ht="15.75" customHeight="1">
      <c r="A282" s="424">
        <v>260</v>
      </c>
      <c r="B282" s="394"/>
      <c r="C282" s="394"/>
      <c r="D282" s="424">
        <v>260</v>
      </c>
      <c r="E282" s="394"/>
      <c r="F282" s="394"/>
      <c r="G282" s="319"/>
      <c r="H282" s="319"/>
      <c r="I282" s="319"/>
      <c r="J282" s="319"/>
    </row>
    <row r="283" spans="1:10" ht="15.75" customHeight="1">
      <c r="A283" s="424">
        <v>261</v>
      </c>
      <c r="B283" s="394"/>
      <c r="C283" s="394"/>
      <c r="D283" s="424">
        <v>261</v>
      </c>
      <c r="E283" s="394"/>
      <c r="F283" s="394"/>
      <c r="G283" s="319"/>
      <c r="H283" s="319"/>
      <c r="I283" s="319"/>
      <c r="J283" s="319"/>
    </row>
    <row r="284" spans="1:10" ht="15.75" customHeight="1">
      <c r="A284" s="424">
        <v>262</v>
      </c>
      <c r="B284" s="394"/>
      <c r="C284" s="394"/>
      <c r="D284" s="424">
        <v>262</v>
      </c>
      <c r="E284" s="394"/>
      <c r="F284" s="394"/>
      <c r="G284" s="319"/>
      <c r="H284" s="319"/>
      <c r="I284" s="319"/>
      <c r="J284" s="319"/>
    </row>
    <row r="285" spans="1:10" ht="15.75" customHeight="1">
      <c r="A285" s="424">
        <v>263</v>
      </c>
      <c r="B285" s="394"/>
      <c r="C285" s="394"/>
      <c r="D285" s="424">
        <v>263</v>
      </c>
      <c r="E285" s="394"/>
      <c r="F285" s="394"/>
      <c r="G285" s="319"/>
      <c r="H285" s="319"/>
      <c r="I285" s="319"/>
      <c r="J285" s="319"/>
    </row>
    <row r="286" spans="1:10" ht="15.75" customHeight="1">
      <c r="A286" s="424">
        <v>264</v>
      </c>
      <c r="B286" s="394"/>
      <c r="C286" s="394"/>
      <c r="D286" s="424">
        <v>264</v>
      </c>
      <c r="E286" s="394"/>
      <c r="F286" s="394"/>
      <c r="G286" s="319"/>
      <c r="H286" s="319"/>
      <c r="I286" s="319"/>
      <c r="J286" s="319"/>
    </row>
    <row r="287" spans="1:10" ht="15.75" customHeight="1">
      <c r="A287" s="424">
        <v>265</v>
      </c>
      <c r="B287" s="394"/>
      <c r="C287" s="394"/>
      <c r="D287" s="424">
        <v>265</v>
      </c>
      <c r="E287" s="394"/>
      <c r="F287" s="394"/>
      <c r="G287" s="319"/>
      <c r="H287" s="319"/>
      <c r="I287" s="319"/>
      <c r="J287" s="319"/>
    </row>
    <row r="288" spans="1:10" ht="15.75" customHeight="1">
      <c r="A288" s="424">
        <v>266</v>
      </c>
      <c r="B288" s="394"/>
      <c r="C288" s="394"/>
      <c r="D288" s="424">
        <v>266</v>
      </c>
      <c r="E288" s="394"/>
      <c r="F288" s="394"/>
      <c r="G288" s="319"/>
      <c r="H288" s="319"/>
      <c r="I288" s="319"/>
      <c r="J288" s="319"/>
    </row>
    <row r="289" spans="1:10" ht="15.75" customHeight="1">
      <c r="A289" s="424">
        <v>267</v>
      </c>
      <c r="B289" s="394"/>
      <c r="C289" s="394"/>
      <c r="D289" s="424">
        <v>267</v>
      </c>
      <c r="E289" s="394"/>
      <c r="F289" s="394"/>
      <c r="G289" s="319"/>
      <c r="H289" s="319"/>
      <c r="I289" s="319"/>
      <c r="J289" s="319"/>
    </row>
    <row r="290" spans="1:10" ht="15.75" customHeight="1">
      <c r="A290" s="424">
        <v>268</v>
      </c>
      <c r="B290" s="394"/>
      <c r="C290" s="394"/>
      <c r="D290" s="424">
        <v>268</v>
      </c>
      <c r="E290" s="394"/>
      <c r="F290" s="394"/>
      <c r="G290" s="319"/>
      <c r="H290" s="319"/>
      <c r="I290" s="319"/>
      <c r="J290" s="319"/>
    </row>
    <row r="291" spans="1:10" ht="15.75" customHeight="1">
      <c r="A291" s="424">
        <v>269</v>
      </c>
      <c r="B291" s="394"/>
      <c r="C291" s="394"/>
      <c r="D291" s="424">
        <v>269</v>
      </c>
      <c r="E291" s="394"/>
      <c r="F291" s="394"/>
      <c r="G291" s="319"/>
      <c r="H291" s="319"/>
      <c r="I291" s="319"/>
      <c r="J291" s="319"/>
    </row>
    <row r="292" spans="1:10" ht="15.75" customHeight="1">
      <c r="A292" s="424">
        <v>270</v>
      </c>
      <c r="B292" s="394"/>
      <c r="C292" s="394"/>
      <c r="D292" s="424">
        <v>270</v>
      </c>
      <c r="E292" s="394"/>
      <c r="F292" s="394"/>
      <c r="G292" s="319"/>
      <c r="H292" s="319"/>
      <c r="I292" s="319"/>
      <c r="J292" s="319"/>
    </row>
    <row r="293" spans="1:10" ht="15.75" customHeight="1">
      <c r="A293" s="424">
        <v>271</v>
      </c>
      <c r="B293" s="394"/>
      <c r="C293" s="394"/>
      <c r="D293" s="424">
        <v>271</v>
      </c>
      <c r="E293" s="394"/>
      <c r="F293" s="394"/>
      <c r="G293" s="319"/>
      <c r="H293" s="319"/>
      <c r="I293" s="319"/>
      <c r="J293" s="319"/>
    </row>
    <row r="294" spans="1:10" ht="15.75" customHeight="1">
      <c r="A294" s="424">
        <v>272</v>
      </c>
      <c r="B294" s="394"/>
      <c r="C294" s="394"/>
      <c r="D294" s="424">
        <v>272</v>
      </c>
      <c r="E294" s="394"/>
      <c r="F294" s="394"/>
      <c r="G294" s="319"/>
      <c r="H294" s="319"/>
      <c r="I294" s="319"/>
      <c r="J294" s="319"/>
    </row>
    <row r="295" spans="1:10" ht="15.75" customHeight="1">
      <c r="A295" s="424">
        <v>273</v>
      </c>
      <c r="B295" s="394"/>
      <c r="C295" s="394"/>
      <c r="D295" s="424">
        <v>273</v>
      </c>
      <c r="E295" s="394"/>
      <c r="F295" s="394"/>
      <c r="G295" s="319"/>
      <c r="H295" s="319"/>
      <c r="I295" s="319"/>
      <c r="J295" s="319"/>
    </row>
    <row r="296" spans="1:10" ht="15.75" customHeight="1">
      <c r="A296" s="424">
        <v>274</v>
      </c>
      <c r="B296" s="394"/>
      <c r="C296" s="394"/>
      <c r="D296" s="424">
        <v>274</v>
      </c>
      <c r="E296" s="394"/>
      <c r="F296" s="394"/>
      <c r="G296" s="319"/>
      <c r="H296" s="319"/>
      <c r="I296" s="319"/>
      <c r="J296" s="319"/>
    </row>
    <row r="297" spans="1:10" ht="15.75" customHeight="1">
      <c r="A297" s="424">
        <v>275</v>
      </c>
      <c r="B297" s="394"/>
      <c r="C297" s="394"/>
      <c r="D297" s="424">
        <v>275</v>
      </c>
      <c r="E297" s="394"/>
      <c r="F297" s="394"/>
      <c r="G297" s="319"/>
      <c r="H297" s="319"/>
      <c r="I297" s="319"/>
      <c r="J297" s="319"/>
    </row>
    <row r="298" spans="1:10" ht="15.75" customHeight="1">
      <c r="A298" s="424">
        <v>276</v>
      </c>
      <c r="B298" s="394"/>
      <c r="C298" s="394"/>
      <c r="D298" s="424">
        <v>276</v>
      </c>
      <c r="E298" s="394"/>
      <c r="F298" s="394"/>
      <c r="G298" s="319"/>
      <c r="H298" s="319"/>
      <c r="I298" s="319"/>
      <c r="J298" s="319"/>
    </row>
    <row r="299" spans="1:10" ht="15.75" customHeight="1">
      <c r="A299" s="424">
        <v>277</v>
      </c>
      <c r="B299" s="394"/>
      <c r="C299" s="394"/>
      <c r="D299" s="424">
        <v>277</v>
      </c>
      <c r="E299" s="394"/>
      <c r="F299" s="394"/>
      <c r="G299" s="319"/>
      <c r="H299" s="319"/>
      <c r="I299" s="319"/>
      <c r="J299" s="319"/>
    </row>
    <row r="300" spans="1:10" ht="15.75" customHeight="1">
      <c r="A300" s="424">
        <v>278</v>
      </c>
      <c r="B300" s="394"/>
      <c r="C300" s="394"/>
      <c r="D300" s="424">
        <v>278</v>
      </c>
      <c r="E300" s="394"/>
      <c r="F300" s="394"/>
      <c r="G300" s="319"/>
      <c r="H300" s="319"/>
      <c r="I300" s="319"/>
      <c r="J300" s="319"/>
    </row>
    <row r="301" spans="1:10" ht="15.75" customHeight="1">
      <c r="A301" s="424">
        <v>279</v>
      </c>
      <c r="B301" s="394"/>
      <c r="C301" s="394"/>
      <c r="D301" s="424">
        <v>279</v>
      </c>
      <c r="E301" s="394"/>
      <c r="F301" s="394"/>
      <c r="G301" s="319"/>
      <c r="H301" s="319"/>
      <c r="I301" s="319"/>
      <c r="J301" s="319"/>
    </row>
    <row r="302" spans="1:10" ht="15.75" customHeight="1">
      <c r="A302" s="424">
        <v>280</v>
      </c>
      <c r="B302" s="394"/>
      <c r="C302" s="394"/>
      <c r="D302" s="424">
        <v>280</v>
      </c>
      <c r="E302" s="394"/>
      <c r="F302" s="394"/>
      <c r="G302" s="319"/>
      <c r="H302" s="319"/>
      <c r="I302" s="319"/>
      <c r="J302" s="319"/>
    </row>
    <row r="303" spans="1:10" ht="15.75" customHeight="1">
      <c r="A303" s="424">
        <v>281</v>
      </c>
      <c r="B303" s="394"/>
      <c r="C303" s="394"/>
      <c r="D303" s="424">
        <v>281</v>
      </c>
      <c r="E303" s="394"/>
      <c r="F303" s="394"/>
      <c r="G303" s="319"/>
      <c r="H303" s="319"/>
      <c r="I303" s="319"/>
      <c r="J303" s="319"/>
    </row>
    <row r="304" spans="1:10" ht="15.75" customHeight="1">
      <c r="A304" s="424">
        <v>282</v>
      </c>
      <c r="B304" s="394"/>
      <c r="C304" s="394"/>
      <c r="D304" s="424">
        <v>282</v>
      </c>
      <c r="E304" s="394"/>
      <c r="F304" s="394"/>
      <c r="G304" s="319"/>
      <c r="H304" s="319"/>
      <c r="I304" s="319"/>
      <c r="J304" s="319"/>
    </row>
    <row r="305" spans="1:10" ht="15.75" customHeight="1">
      <c r="A305" s="424">
        <v>283</v>
      </c>
      <c r="B305" s="394"/>
      <c r="C305" s="394"/>
      <c r="D305" s="424">
        <v>283</v>
      </c>
      <c r="E305" s="394"/>
      <c r="F305" s="394"/>
      <c r="G305" s="319"/>
      <c r="H305" s="319"/>
      <c r="I305" s="319"/>
      <c r="J305" s="319"/>
    </row>
    <row r="306" spans="1:10" ht="15.75" customHeight="1">
      <c r="A306" s="424">
        <v>284</v>
      </c>
      <c r="B306" s="394"/>
      <c r="C306" s="394"/>
      <c r="D306" s="424">
        <v>284</v>
      </c>
      <c r="E306" s="394"/>
      <c r="F306" s="394"/>
      <c r="G306" s="319"/>
      <c r="H306" s="319"/>
      <c r="I306" s="319"/>
      <c r="J306" s="319"/>
    </row>
    <row r="307" spans="1:10" ht="15.75" customHeight="1">
      <c r="A307" s="424">
        <v>285</v>
      </c>
      <c r="B307" s="394"/>
      <c r="C307" s="394"/>
      <c r="D307" s="424">
        <v>285</v>
      </c>
      <c r="E307" s="394"/>
      <c r="F307" s="394"/>
      <c r="G307" s="319"/>
      <c r="H307" s="319"/>
      <c r="I307" s="319"/>
      <c r="J307" s="319"/>
    </row>
    <row r="308" spans="1:10" ht="15.75" customHeight="1">
      <c r="A308" s="424">
        <v>286</v>
      </c>
      <c r="B308" s="394"/>
      <c r="C308" s="394"/>
      <c r="D308" s="424">
        <v>286</v>
      </c>
      <c r="E308" s="394"/>
      <c r="F308" s="394"/>
      <c r="G308" s="319"/>
      <c r="H308" s="319"/>
      <c r="I308" s="319"/>
      <c r="J308" s="319"/>
    </row>
    <row r="309" spans="1:10" ht="15.75" customHeight="1">
      <c r="A309" s="424">
        <v>287</v>
      </c>
      <c r="B309" s="394"/>
      <c r="C309" s="394"/>
      <c r="D309" s="424">
        <v>287</v>
      </c>
      <c r="E309" s="394"/>
      <c r="F309" s="394"/>
      <c r="G309" s="319"/>
      <c r="H309" s="319"/>
      <c r="I309" s="319"/>
      <c r="J309" s="319"/>
    </row>
    <row r="310" spans="1:10" ht="15.75" customHeight="1">
      <c r="A310" s="424">
        <v>288</v>
      </c>
      <c r="B310" s="394"/>
      <c r="C310" s="394"/>
      <c r="D310" s="424">
        <v>288</v>
      </c>
      <c r="E310" s="394"/>
      <c r="F310" s="394"/>
      <c r="G310" s="319"/>
      <c r="H310" s="319"/>
      <c r="I310" s="319"/>
      <c r="J310" s="319"/>
    </row>
    <row r="311" spans="1:10" ht="15.75" customHeight="1">
      <c r="A311" s="424">
        <v>289</v>
      </c>
      <c r="B311" s="394"/>
      <c r="C311" s="394"/>
      <c r="D311" s="424">
        <v>289</v>
      </c>
      <c r="E311" s="394"/>
      <c r="F311" s="394"/>
      <c r="G311" s="319"/>
      <c r="H311" s="319"/>
      <c r="I311" s="319"/>
      <c r="J311" s="319"/>
    </row>
    <row r="312" spans="1:10" ht="15.75" customHeight="1">
      <c r="A312" s="424">
        <v>290</v>
      </c>
      <c r="B312" s="394"/>
      <c r="C312" s="394"/>
      <c r="D312" s="424">
        <v>290</v>
      </c>
      <c r="E312" s="394"/>
      <c r="F312" s="394"/>
      <c r="G312" s="319"/>
      <c r="H312" s="319"/>
      <c r="I312" s="319"/>
      <c r="J312" s="319"/>
    </row>
    <row r="313" spans="1:10" ht="15.75" customHeight="1">
      <c r="A313" s="424">
        <v>291</v>
      </c>
      <c r="B313" s="394"/>
      <c r="C313" s="394"/>
      <c r="D313" s="424">
        <v>291</v>
      </c>
      <c r="E313" s="394"/>
      <c r="F313" s="394"/>
      <c r="G313" s="319"/>
      <c r="H313" s="319"/>
      <c r="I313" s="319"/>
      <c r="J313" s="319"/>
    </row>
    <row r="314" spans="1:10" ht="15.75" customHeight="1">
      <c r="A314" s="424">
        <v>292</v>
      </c>
      <c r="B314" s="394"/>
      <c r="C314" s="394"/>
      <c r="D314" s="424">
        <v>292</v>
      </c>
      <c r="E314" s="394"/>
      <c r="F314" s="394"/>
      <c r="G314" s="319"/>
      <c r="H314" s="319"/>
      <c r="I314" s="319"/>
      <c r="J314" s="319"/>
    </row>
    <row r="315" spans="1:10" ht="15.75" customHeight="1">
      <c r="A315" s="424">
        <v>293</v>
      </c>
      <c r="B315" s="394"/>
      <c r="C315" s="394"/>
      <c r="D315" s="424">
        <v>293</v>
      </c>
      <c r="E315" s="394"/>
      <c r="F315" s="394"/>
      <c r="G315" s="319"/>
      <c r="H315" s="319"/>
      <c r="I315" s="319"/>
      <c r="J315" s="319"/>
    </row>
    <row r="316" spans="1:10" ht="15.75" customHeight="1">
      <c r="A316" s="424">
        <v>294</v>
      </c>
      <c r="B316" s="394"/>
      <c r="C316" s="394"/>
      <c r="D316" s="424">
        <v>294</v>
      </c>
      <c r="E316" s="394"/>
      <c r="F316" s="394"/>
      <c r="G316" s="319"/>
      <c r="H316" s="319"/>
      <c r="I316" s="319"/>
      <c r="J316" s="319"/>
    </row>
    <row r="317" spans="1:10" ht="15.75" customHeight="1">
      <c r="A317" s="424">
        <v>295</v>
      </c>
      <c r="B317" s="394"/>
      <c r="C317" s="394"/>
      <c r="D317" s="424">
        <v>295</v>
      </c>
      <c r="E317" s="394"/>
      <c r="F317" s="394"/>
      <c r="G317" s="319"/>
      <c r="H317" s="319"/>
      <c r="I317" s="319"/>
      <c r="J317" s="319"/>
    </row>
    <row r="318" spans="1:10" ht="15.75" customHeight="1">
      <c r="A318" s="424">
        <v>296</v>
      </c>
      <c r="B318" s="394"/>
      <c r="C318" s="394"/>
      <c r="D318" s="424">
        <v>296</v>
      </c>
      <c r="E318" s="394"/>
      <c r="F318" s="394"/>
      <c r="G318" s="319"/>
      <c r="H318" s="319"/>
      <c r="I318" s="319"/>
      <c r="J318" s="319"/>
    </row>
    <row r="319" spans="1:10" ht="15.75" customHeight="1">
      <c r="A319" s="424">
        <v>297</v>
      </c>
      <c r="B319" s="394"/>
      <c r="C319" s="394"/>
      <c r="D319" s="424">
        <v>297</v>
      </c>
      <c r="E319" s="394"/>
      <c r="F319" s="394"/>
      <c r="G319" s="319"/>
      <c r="H319" s="319"/>
      <c r="I319" s="319"/>
      <c r="J319" s="319"/>
    </row>
    <row r="320" spans="1:10" ht="15.75" customHeight="1">
      <c r="A320" s="424">
        <v>298</v>
      </c>
      <c r="B320" s="394"/>
      <c r="C320" s="394"/>
      <c r="D320" s="424">
        <v>298</v>
      </c>
      <c r="E320" s="394"/>
      <c r="F320" s="394"/>
      <c r="G320" s="319"/>
      <c r="H320" s="319"/>
      <c r="I320" s="319"/>
      <c r="J320" s="319"/>
    </row>
    <row r="321" spans="1:10" ht="15.75" customHeight="1">
      <c r="A321" s="424">
        <v>299</v>
      </c>
      <c r="B321" s="394"/>
      <c r="C321" s="394"/>
      <c r="D321" s="424">
        <v>299</v>
      </c>
      <c r="E321" s="394"/>
      <c r="F321" s="394"/>
      <c r="G321" s="319"/>
      <c r="H321" s="319"/>
      <c r="I321" s="319"/>
      <c r="J321" s="319"/>
    </row>
    <row r="322" spans="1:10" s="318" customFormat="1">
      <c r="A322" s="424">
        <v>300</v>
      </c>
      <c r="B322" s="394"/>
      <c r="C322" s="394"/>
      <c r="D322" s="424">
        <v>300</v>
      </c>
      <c r="E322" s="394"/>
      <c r="F322" s="394"/>
      <c r="G322" s="319"/>
      <c r="H322" s="319"/>
      <c r="I322" s="319"/>
      <c r="J322" s="319"/>
    </row>
    <row r="323" spans="1:10" s="318" customFormat="1">
      <c r="A323" s="319"/>
      <c r="B323" s="319"/>
      <c r="C323" s="319"/>
      <c r="D323" s="319"/>
      <c r="E323" s="373"/>
      <c r="F323" s="319"/>
      <c r="G323" s="319"/>
      <c r="H323" s="319"/>
      <c r="I323" s="319"/>
      <c r="J323" s="319"/>
    </row>
    <row r="324" spans="1:10" s="318" customFormat="1" ht="28.5">
      <c r="A324" s="319"/>
      <c r="B324" s="356" t="s">
        <v>884</v>
      </c>
      <c r="C324" s="357" t="str">
        <f>IF(OR(AND(B4="да",SUM(C8:C14)&gt;0,SUM(B23:B322,E23:E322)&gt;0,SUM(C23:C322,F23:F322)&gt;0),AND(B4="нет",SUM(C8:C14)=0,SUM(B23:B322,E23:E322)=0,SUM(C23:C322,F23:F322)=0)),"Готово","Заполните данные")</f>
        <v>Готово</v>
      </c>
      <c r="D324" s="319"/>
      <c r="E324" s="373"/>
      <c r="F324" s="319"/>
      <c r="G324" s="319"/>
      <c r="H324" s="319"/>
      <c r="I324" s="319"/>
      <c r="J324" s="319"/>
    </row>
    <row r="325" spans="1:10">
      <c r="A325" s="319"/>
      <c r="B325" s="319"/>
      <c r="C325" s="319"/>
      <c r="D325" s="319"/>
      <c r="E325" s="373"/>
      <c r="F325" s="319"/>
      <c r="G325" s="319"/>
      <c r="H325" s="319"/>
      <c r="I325" s="319"/>
    </row>
    <row r="331" spans="1:10" hidden="1">
      <c r="G331" s="319"/>
      <c r="H331" s="319"/>
      <c r="I331" s="319"/>
      <c r="J331" s="319"/>
    </row>
    <row r="332" spans="1:10" hidden="1">
      <c r="A332" s="319"/>
      <c r="B332" s="319"/>
      <c r="C332" s="319"/>
      <c r="D332" s="319"/>
      <c r="E332" s="319"/>
      <c r="F332" s="319"/>
    </row>
  </sheetData>
  <sheetProtection sheet="1" objects="1" scenarios="1"/>
  <mergeCells count="9">
    <mergeCell ref="E3:G3"/>
    <mergeCell ref="A20:F20"/>
    <mergeCell ref="A6:C6"/>
    <mergeCell ref="A19:F19"/>
    <mergeCell ref="A21:C21"/>
    <mergeCell ref="D21:F21"/>
    <mergeCell ref="E7:G7"/>
    <mergeCell ref="E8:G8"/>
    <mergeCell ref="E4:G4"/>
  </mergeCells>
  <conditionalFormatting sqref="B4">
    <cfRule type="cellIs" dxfId="13" priority="9" operator="equal">
      <formula>"Пожалуйста, выберите…"</formula>
    </cfRule>
  </conditionalFormatting>
  <conditionalFormatting sqref="C8:C14 A23:F322">
    <cfRule type="expression" dxfId="12" priority="3">
      <formula>$B$4="Пожалуйста, выберите…"</formula>
    </cfRule>
    <cfRule type="expression" dxfId="11" priority="8">
      <formula>$B$4="нет"</formula>
    </cfRule>
  </conditionalFormatting>
  <conditionalFormatting sqref="C324">
    <cfRule type="containsText" dxfId="10" priority="6" operator="containsText" text="Готово">
      <formula>NOT(ISERROR(SEARCH("Готово",C324)))</formula>
    </cfRule>
    <cfRule type="containsText" dxfId="9" priority="7" operator="containsText" text="Заполните данные">
      <formula>NOT(ISERROR(SEARCH("Заполните данные",C324)))</formula>
    </cfRule>
  </conditionalFormatting>
  <conditionalFormatting sqref="C17">
    <cfRule type="containsText" dxfId="8" priority="1" operator="containsText" text="Готово">
      <formula>NOT(ISERROR(SEARCH("Готово",C17)))</formula>
    </cfRule>
    <cfRule type="containsText" dxfId="7" priority="2" operator="containsText" text="Заполните данные">
      <formula>NOT(ISERROR(SEARCH("Заполните данные",C17)))</formula>
    </cfRule>
  </conditionalFormatting>
  <dataValidations count="3">
    <dataValidation type="list" allowBlank="1" showInputMessage="1" showErrorMessage="1" sqref="B4" xr:uid="{00000000-0002-0000-0800-000000000000}">
      <formula1>danet</formula1>
    </dataValidation>
    <dataValidation type="decimal" allowBlank="1" showInputMessage="1" showErrorMessage="1" sqref="C23:C322 F23:F322" xr:uid="{00000000-0002-0000-0800-000001000000}">
      <formula1>0</formula1>
      <formula2>200</formula2>
    </dataValidation>
    <dataValidation type="decimal" allowBlank="1" showInputMessage="1" showErrorMessage="1" sqref="E23:E322 B23:B322" xr:uid="{00000000-0002-0000-0800-000002000000}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danet</vt:lpstr>
      <vt:lpstr>MotTopl</vt:lpstr>
      <vt:lpstr>PUdanet</vt:lpstr>
      <vt:lpstr>Smeny</vt:lpstr>
      <vt:lpstr>TipyExpress</vt:lpstr>
      <vt:lpstr>Uchet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Солодченко Анастасия Александровна</cp:lastModifiedBy>
  <dcterms:created xsi:type="dcterms:W3CDTF">2020-01-20T14:17:00Z</dcterms:created>
  <dcterms:modified xsi:type="dcterms:W3CDTF">2023-05-26T07:49:09Z</dcterms:modified>
</cp:coreProperties>
</file>