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440" windowHeight="7935" tabRatio="689"/>
  </bookViews>
  <sheets>
    <sheet name="Приложение 11 " sheetId="8" r:id="rId1"/>
  </sheets>
  <definedNames>
    <definedName name="_xlnm._FilterDatabase" localSheetId="0" hidden="1">'Приложение 11 '!$A$12:$U$203</definedName>
    <definedName name="_xlnm.Print_Area" localSheetId="0">'Приложение 11 '!$B$1:$U$203</definedName>
  </definedNames>
  <calcPr calcId="125725"/>
</workbook>
</file>

<file path=xl/calcChain.xml><?xml version="1.0" encoding="utf-8"?>
<calcChain xmlns="http://schemas.openxmlformats.org/spreadsheetml/2006/main">
  <c r="U190" i="8"/>
  <c r="T190"/>
  <c r="S190"/>
  <c r="R190"/>
  <c r="Q190"/>
  <c r="P190"/>
  <c r="O190"/>
  <c r="O181"/>
  <c r="P181"/>
  <c r="Q181"/>
  <c r="R181"/>
  <c r="S181"/>
  <c r="T181"/>
  <c r="U181"/>
  <c r="N181"/>
  <c r="O182"/>
  <c r="P182"/>
  <c r="Q182"/>
  <c r="R182"/>
  <c r="S182"/>
  <c r="T182"/>
  <c r="U182"/>
  <c r="N182"/>
  <c r="O183"/>
  <c r="P183"/>
  <c r="Q183"/>
  <c r="R183"/>
  <c r="S183"/>
  <c r="T183"/>
  <c r="U183"/>
  <c r="N183"/>
  <c r="U164"/>
  <c r="T164"/>
  <c r="S164"/>
  <c r="R164"/>
  <c r="Q164"/>
  <c r="P164"/>
  <c r="O164"/>
  <c r="T147"/>
  <c r="R147"/>
  <c r="O147"/>
  <c r="U142"/>
  <c r="T142"/>
  <c r="S142"/>
  <c r="R142"/>
  <c r="Q142"/>
  <c r="P142"/>
  <c r="P127"/>
  <c r="Q127"/>
  <c r="S127"/>
  <c r="U127"/>
  <c r="U122"/>
  <c r="T122"/>
  <c r="S122"/>
  <c r="R122"/>
  <c r="Q122"/>
  <c r="P122"/>
  <c r="O122"/>
  <c r="U57"/>
  <c r="P54"/>
  <c r="P52" s="1"/>
  <c r="Q54"/>
  <c r="Q52" s="1"/>
  <c r="R54"/>
  <c r="R52" s="1"/>
  <c r="S54"/>
  <c r="S52" s="1"/>
  <c r="T54"/>
  <c r="T52" s="1"/>
  <c r="U54"/>
  <c r="U52" s="1"/>
  <c r="O54"/>
  <c r="O52" s="1"/>
  <c r="U53" l="1"/>
  <c r="U51" s="1"/>
  <c r="T53"/>
  <c r="S53"/>
  <c r="S51" s="1"/>
  <c r="R53"/>
  <c r="R51" s="1"/>
  <c r="Q53"/>
  <c r="P53"/>
  <c r="O53"/>
  <c r="O51" s="1"/>
  <c r="P51"/>
  <c r="Q51"/>
  <c r="T51"/>
  <c r="N42"/>
  <c r="P30"/>
  <c r="Q30"/>
  <c r="R30"/>
  <c r="S30"/>
  <c r="T30"/>
  <c r="U30"/>
  <c r="P26"/>
  <c r="Q26"/>
  <c r="S26"/>
  <c r="U26"/>
  <c r="N26"/>
  <c r="T82" l="1"/>
  <c r="R82"/>
  <c r="O62" l="1"/>
  <c r="O60"/>
  <c r="O29"/>
  <c r="O144"/>
  <c r="O142" s="1"/>
  <c r="O132"/>
  <c r="O111"/>
  <c r="O118"/>
  <c r="O156"/>
  <c r="O160"/>
  <c r="O175"/>
  <c r="O177"/>
  <c r="O203"/>
  <c r="P106" l="1"/>
  <c r="Q106"/>
  <c r="S106"/>
  <c r="U106"/>
  <c r="P135" l="1"/>
  <c r="P134" s="1"/>
  <c r="R128"/>
  <c r="R127" s="1"/>
  <c r="T128"/>
  <c r="T127" s="1"/>
  <c r="P159" l="1"/>
  <c r="Q159"/>
  <c r="R159"/>
  <c r="S159"/>
  <c r="T159"/>
  <c r="U159"/>
  <c r="O159"/>
  <c r="Q135"/>
  <c r="S135"/>
  <c r="S134" s="1"/>
  <c r="U135"/>
  <c r="U134" s="1"/>
  <c r="O135"/>
  <c r="O49"/>
  <c r="P17" l="1"/>
  <c r="Q17"/>
  <c r="S17"/>
  <c r="U17"/>
  <c r="N17"/>
  <c r="R176" l="1"/>
  <c r="O176" l="1"/>
  <c r="P158" l="1"/>
  <c r="P157" s="1"/>
  <c r="Q158"/>
  <c r="Q157" s="1"/>
  <c r="T158"/>
  <c r="T157" s="1"/>
  <c r="U158"/>
  <c r="U157" s="1"/>
  <c r="R158"/>
  <c r="R157" s="1"/>
  <c r="S158"/>
  <c r="S157" s="1"/>
  <c r="O158"/>
  <c r="O157" s="1"/>
  <c r="O128"/>
  <c r="O127" s="1"/>
  <c r="T131"/>
  <c r="T130" s="1"/>
  <c r="R131"/>
  <c r="R130" s="1"/>
  <c r="O131"/>
  <c r="O130" s="1"/>
  <c r="T178" l="1"/>
  <c r="T176"/>
  <c r="R178"/>
  <c r="T166" l="1"/>
  <c r="U166" s="1"/>
  <c r="R166"/>
  <c r="O166"/>
  <c r="T138"/>
  <c r="R138"/>
  <c r="O138"/>
  <c r="O136" s="1"/>
  <c r="Q79" l="1"/>
  <c r="Q78" s="1"/>
  <c r="R79"/>
  <c r="R78" s="1"/>
  <c r="T79"/>
  <c r="T78" s="1"/>
  <c r="O79"/>
  <c r="O78" s="1"/>
  <c r="O137" l="1"/>
  <c r="P138"/>
  <c r="Q138"/>
  <c r="R137"/>
  <c r="S138"/>
  <c r="T137"/>
  <c r="U138"/>
  <c r="Q82"/>
  <c r="Q81" s="1"/>
  <c r="Q76" s="1"/>
  <c r="R81"/>
  <c r="R76" s="1"/>
  <c r="T81"/>
  <c r="T76" s="1"/>
  <c r="O82"/>
  <c r="O81" s="1"/>
  <c r="O76" s="1"/>
  <c r="P37"/>
  <c r="Q37"/>
  <c r="S37"/>
  <c r="U37"/>
  <c r="Q77" l="1"/>
  <c r="R77"/>
  <c r="T77"/>
  <c r="O77"/>
  <c r="U137"/>
  <c r="S137"/>
  <c r="Q137"/>
  <c r="P137"/>
  <c r="P200"/>
  <c r="P199" s="1"/>
  <c r="P198" s="1"/>
  <c r="P197" s="1"/>
  <c r="Q200"/>
  <c r="Q199" s="1"/>
  <c r="Q198" s="1"/>
  <c r="Q197" s="1"/>
  <c r="R200"/>
  <c r="R199" s="1"/>
  <c r="R198" s="1"/>
  <c r="R197" s="1"/>
  <c r="S200"/>
  <c r="S199" s="1"/>
  <c r="S198" s="1"/>
  <c r="S197" s="1"/>
  <c r="T200"/>
  <c r="T199" s="1"/>
  <c r="T198" s="1"/>
  <c r="T197" s="1"/>
  <c r="U200"/>
  <c r="U199" s="1"/>
  <c r="U198" s="1"/>
  <c r="U197" s="1"/>
  <c r="O200"/>
  <c r="O199" s="1"/>
  <c r="O198" s="1"/>
  <c r="O197" s="1"/>
  <c r="P202"/>
  <c r="Q202"/>
  <c r="R202"/>
  <c r="S202"/>
  <c r="T202"/>
  <c r="U202"/>
  <c r="O202"/>
  <c r="P192"/>
  <c r="Q192"/>
  <c r="R192"/>
  <c r="S192"/>
  <c r="T192"/>
  <c r="U192"/>
  <c r="O192"/>
  <c r="P185"/>
  <c r="P184" s="1"/>
  <c r="P180" s="1"/>
  <c r="Q185"/>
  <c r="Q184" s="1"/>
  <c r="Q180" s="1"/>
  <c r="R185"/>
  <c r="R184" s="1"/>
  <c r="R180" s="1"/>
  <c r="S185"/>
  <c r="S184" s="1"/>
  <c r="S180" s="1"/>
  <c r="T185"/>
  <c r="T184" s="1"/>
  <c r="T180" s="1"/>
  <c r="U185"/>
  <c r="U184" s="1"/>
  <c r="U180" s="1"/>
  <c r="O185"/>
  <c r="O184" s="1"/>
  <c r="O180" s="1"/>
  <c r="P178"/>
  <c r="P173" s="1"/>
  <c r="P172" s="1"/>
  <c r="P171" s="1"/>
  <c r="Q178"/>
  <c r="Q173" s="1"/>
  <c r="Q172" s="1"/>
  <c r="Q171" s="1"/>
  <c r="S178"/>
  <c r="S173" s="1"/>
  <c r="S172" s="1"/>
  <c r="S171" s="1"/>
  <c r="U178"/>
  <c r="U173" s="1"/>
  <c r="U172" s="1"/>
  <c r="U171" s="1"/>
  <c r="O178"/>
  <c r="T174"/>
  <c r="R174"/>
  <c r="R173" s="1"/>
  <c r="O174"/>
  <c r="P155"/>
  <c r="P154" s="1"/>
  <c r="P153" s="1"/>
  <c r="P152" s="1"/>
  <c r="P151" s="1"/>
  <c r="Q155"/>
  <c r="Q154" s="1"/>
  <c r="Q153" s="1"/>
  <c r="Q152" s="1"/>
  <c r="Q151" s="1"/>
  <c r="R155"/>
  <c r="R154" s="1"/>
  <c r="R153" s="1"/>
  <c r="R152" s="1"/>
  <c r="R151" s="1"/>
  <c r="S155"/>
  <c r="S154" s="1"/>
  <c r="S153" s="1"/>
  <c r="S152" s="1"/>
  <c r="S151" s="1"/>
  <c r="T155"/>
  <c r="T154" s="1"/>
  <c r="T153" s="1"/>
  <c r="T152" s="1"/>
  <c r="T151" s="1"/>
  <c r="U155"/>
  <c r="U154" s="1"/>
  <c r="U153" s="1"/>
  <c r="U152" s="1"/>
  <c r="U151" s="1"/>
  <c r="O155"/>
  <c r="O154" s="1"/>
  <c r="O153" s="1"/>
  <c r="O152" s="1"/>
  <c r="O151" s="1"/>
  <c r="P143"/>
  <c r="P141" s="1"/>
  <c r="P140" s="1"/>
  <c r="Q143"/>
  <c r="Q141" s="1"/>
  <c r="Q140" s="1"/>
  <c r="R143"/>
  <c r="S143"/>
  <c r="S141" s="1"/>
  <c r="S140" s="1"/>
  <c r="T143"/>
  <c r="U143"/>
  <c r="U141" s="1"/>
  <c r="U140" s="1"/>
  <c r="O143"/>
  <c r="O141" s="1"/>
  <c r="O140" s="1"/>
  <c r="O134" s="1"/>
  <c r="P110"/>
  <c r="Q110"/>
  <c r="R110"/>
  <c r="S110"/>
  <c r="T110"/>
  <c r="U110"/>
  <c r="O110"/>
  <c r="P123"/>
  <c r="Q123"/>
  <c r="R123"/>
  <c r="S123"/>
  <c r="T123"/>
  <c r="U123"/>
  <c r="O123"/>
  <c r="O126"/>
  <c r="P117"/>
  <c r="Q117"/>
  <c r="R117"/>
  <c r="S117"/>
  <c r="T117"/>
  <c r="U117"/>
  <c r="O117"/>
  <c r="O120" l="1"/>
  <c r="O121"/>
  <c r="R120"/>
  <c r="R121"/>
  <c r="U120"/>
  <c r="U119" s="1"/>
  <c r="U104" s="1"/>
  <c r="U121"/>
  <c r="Q120"/>
  <c r="Q119" s="1"/>
  <c r="Q104" s="1"/>
  <c r="Q121"/>
  <c r="T120"/>
  <c r="T121"/>
  <c r="P120"/>
  <c r="P119" s="1"/>
  <c r="P104" s="1"/>
  <c r="P121"/>
  <c r="S120"/>
  <c r="S119" s="1"/>
  <c r="S104" s="1"/>
  <c r="S121"/>
  <c r="O173"/>
  <c r="O170" s="1"/>
  <c r="T141"/>
  <c r="T140" s="1"/>
  <c r="T136"/>
  <c r="T135" s="1"/>
  <c r="R141"/>
  <c r="R140" s="1"/>
  <c r="R136"/>
  <c r="R135" s="1"/>
  <c r="P136"/>
  <c r="Q136"/>
  <c r="S136"/>
  <c r="U136"/>
  <c r="R170"/>
  <c r="R172"/>
  <c r="R171" s="1"/>
  <c r="T173"/>
  <c r="T172" s="1"/>
  <c r="T171" s="1"/>
  <c r="O172"/>
  <c r="O171" s="1"/>
  <c r="P102"/>
  <c r="P101" s="1"/>
  <c r="Q102"/>
  <c r="Q101" s="1"/>
  <c r="R102"/>
  <c r="R101" s="1"/>
  <c r="S102"/>
  <c r="S101" s="1"/>
  <c r="T102"/>
  <c r="T101" s="1"/>
  <c r="U102"/>
  <c r="U101" s="1"/>
  <c r="O102"/>
  <c r="O101" s="1"/>
  <c r="P99"/>
  <c r="P98" s="1"/>
  <c r="Q99"/>
  <c r="Q98" s="1"/>
  <c r="R99"/>
  <c r="R98" s="1"/>
  <c r="S99"/>
  <c r="S98" s="1"/>
  <c r="T99"/>
  <c r="T98" s="1"/>
  <c r="U99"/>
  <c r="U98" s="1"/>
  <c r="O99"/>
  <c r="O98" s="1"/>
  <c r="P93"/>
  <c r="Q93"/>
  <c r="R93"/>
  <c r="S93"/>
  <c r="T93"/>
  <c r="U93"/>
  <c r="O93"/>
  <c r="P88"/>
  <c r="P87" s="1"/>
  <c r="P86" s="1"/>
  <c r="P85" s="1"/>
  <c r="Q88"/>
  <c r="Q87" s="1"/>
  <c r="Q86" s="1"/>
  <c r="Q85" s="1"/>
  <c r="R88"/>
  <c r="R87" s="1"/>
  <c r="R86" s="1"/>
  <c r="R85" s="1"/>
  <c r="S88"/>
  <c r="S87" s="1"/>
  <c r="S86" s="1"/>
  <c r="S85" s="1"/>
  <c r="T88"/>
  <c r="T87" s="1"/>
  <c r="T86" s="1"/>
  <c r="T85" s="1"/>
  <c r="U88"/>
  <c r="U87" s="1"/>
  <c r="U86" s="1"/>
  <c r="U85" s="1"/>
  <c r="O88"/>
  <c r="O87" s="1"/>
  <c r="O86" s="1"/>
  <c r="Q72"/>
  <c r="R72"/>
  <c r="T72"/>
  <c r="O72"/>
  <c r="Q70"/>
  <c r="Q69" s="1"/>
  <c r="Q68" s="1"/>
  <c r="R70"/>
  <c r="T70"/>
  <c r="O70"/>
  <c r="T63"/>
  <c r="R63"/>
  <c r="O63"/>
  <c r="S58"/>
  <c r="S57" s="1"/>
  <c r="P58"/>
  <c r="P57" s="1"/>
  <c r="T61"/>
  <c r="R61"/>
  <c r="O61"/>
  <c r="T59"/>
  <c r="R59"/>
  <c r="O59"/>
  <c r="T44"/>
  <c r="R44"/>
  <c r="O44"/>
  <c r="U43"/>
  <c r="U42" s="1"/>
  <c r="S43"/>
  <c r="S42" s="1"/>
  <c r="P43"/>
  <c r="P42" s="1"/>
  <c r="T46"/>
  <c r="T43" s="1"/>
  <c r="T42" s="1"/>
  <c r="R46"/>
  <c r="R43" s="1"/>
  <c r="R42" s="1"/>
  <c r="O46"/>
  <c r="O43" s="1"/>
  <c r="O42" s="1"/>
  <c r="T38"/>
  <c r="T37" s="1"/>
  <c r="R38"/>
  <c r="R37" s="1"/>
  <c r="O38"/>
  <c r="O37" s="1"/>
  <c r="O31"/>
  <c r="O30" s="1"/>
  <c r="T28"/>
  <c r="T27" s="1"/>
  <c r="T26" s="1"/>
  <c r="R28"/>
  <c r="R27" s="1"/>
  <c r="R26" s="1"/>
  <c r="O28"/>
  <c r="O27" s="1"/>
  <c r="O26" s="1"/>
  <c r="T22"/>
  <c r="T21" s="1"/>
  <c r="R22"/>
  <c r="R21" s="1"/>
  <c r="O22"/>
  <c r="O21" s="1"/>
  <c r="T19"/>
  <c r="R19"/>
  <c r="O19"/>
  <c r="O91" l="1"/>
  <c r="O92"/>
  <c r="O85"/>
  <c r="T91"/>
  <c r="T92"/>
  <c r="P91"/>
  <c r="P92"/>
  <c r="S91"/>
  <c r="S92"/>
  <c r="R91"/>
  <c r="R92"/>
  <c r="U91"/>
  <c r="U92"/>
  <c r="Q91"/>
  <c r="Q92"/>
  <c r="O69"/>
  <c r="O68" s="1"/>
  <c r="O58"/>
  <c r="O57" s="1"/>
  <c r="R69"/>
  <c r="R68" s="1"/>
  <c r="T58"/>
  <c r="T57" s="1"/>
  <c r="R58"/>
  <c r="R57" s="1"/>
  <c r="T69"/>
  <c r="T68" s="1"/>
  <c r="T18"/>
  <c r="T17" s="1"/>
  <c r="R18"/>
  <c r="R17" s="1"/>
  <c r="O18"/>
  <c r="O17" s="1"/>
  <c r="O16" l="1"/>
  <c r="T196"/>
  <c r="T195" s="1"/>
  <c r="T194" s="1"/>
  <c r="R196"/>
  <c r="R195" s="1"/>
  <c r="R194" s="1"/>
  <c r="O196"/>
  <c r="O195" s="1"/>
  <c r="O194" s="1"/>
  <c r="U191"/>
  <c r="T191"/>
  <c r="T189" s="1"/>
  <c r="T188" s="1"/>
  <c r="T187" s="1"/>
  <c r="S191"/>
  <c r="R191"/>
  <c r="R189" s="1"/>
  <c r="R188" s="1"/>
  <c r="R187" s="1"/>
  <c r="Q191"/>
  <c r="P191"/>
  <c r="O191"/>
  <c r="O189" s="1"/>
  <c r="O188" s="1"/>
  <c r="O187" s="1"/>
  <c r="U168"/>
  <c r="S168"/>
  <c r="Q168"/>
  <c r="P168"/>
  <c r="U170"/>
  <c r="T170"/>
  <c r="T169" s="1"/>
  <c r="S170"/>
  <c r="R169"/>
  <c r="Q170"/>
  <c r="P170"/>
  <c r="O169"/>
  <c r="U165"/>
  <c r="U163" s="1"/>
  <c r="S166"/>
  <c r="S165" s="1"/>
  <c r="S163" s="1"/>
  <c r="P166"/>
  <c r="P165" s="1"/>
  <c r="P163" s="1"/>
  <c r="T165"/>
  <c r="T163" s="1"/>
  <c r="T161" s="1"/>
  <c r="R165"/>
  <c r="R163" s="1"/>
  <c r="Q165"/>
  <c r="Q163" s="1"/>
  <c r="O165"/>
  <c r="O163" s="1"/>
  <c r="T149"/>
  <c r="R149"/>
  <c r="O149"/>
  <c r="R134"/>
  <c r="U133"/>
  <c r="S133"/>
  <c r="Q134"/>
  <c r="Q133" s="1"/>
  <c r="P133"/>
  <c r="T126"/>
  <c r="R126"/>
  <c r="T116"/>
  <c r="T114" s="1"/>
  <c r="T113" s="1"/>
  <c r="T112" s="1"/>
  <c r="R116"/>
  <c r="R114" s="1"/>
  <c r="R113" s="1"/>
  <c r="R112" s="1"/>
  <c r="O116"/>
  <c r="O114" s="1"/>
  <c r="O113" s="1"/>
  <c r="O112" s="1"/>
  <c r="T109"/>
  <c r="T108" s="1"/>
  <c r="R109"/>
  <c r="R108" s="1"/>
  <c r="O109"/>
  <c r="O108" s="1"/>
  <c r="T90"/>
  <c r="R90"/>
  <c r="O90"/>
  <c r="O84" s="1"/>
  <c r="U90"/>
  <c r="U84" s="1"/>
  <c r="S90"/>
  <c r="S84" s="1"/>
  <c r="Q90"/>
  <c r="Q84" s="1"/>
  <c r="Q74" s="1"/>
  <c r="P90"/>
  <c r="P84" s="1"/>
  <c r="U83"/>
  <c r="U82" s="1"/>
  <c r="U81" s="1"/>
  <c r="S83"/>
  <c r="S82" s="1"/>
  <c r="S81" s="1"/>
  <c r="P83"/>
  <c r="P82" s="1"/>
  <c r="P81" s="1"/>
  <c r="U80"/>
  <c r="U79" s="1"/>
  <c r="U78" s="1"/>
  <c r="S80"/>
  <c r="S79" s="1"/>
  <c r="S78" s="1"/>
  <c r="S77" s="1"/>
  <c r="P80"/>
  <c r="P79" s="1"/>
  <c r="P78" s="1"/>
  <c r="T75"/>
  <c r="R75"/>
  <c r="O75"/>
  <c r="U73"/>
  <c r="U72" s="1"/>
  <c r="S73"/>
  <c r="S72" s="1"/>
  <c r="P73"/>
  <c r="P72" s="1"/>
  <c r="U71"/>
  <c r="U70" s="1"/>
  <c r="S71"/>
  <c r="S70" s="1"/>
  <c r="P71"/>
  <c r="P70" s="1"/>
  <c r="T67"/>
  <c r="T66" s="1"/>
  <c r="T65" s="1"/>
  <c r="R67"/>
  <c r="R66" s="1"/>
  <c r="R65" s="1"/>
  <c r="O67"/>
  <c r="O66" s="1"/>
  <c r="O65" s="1"/>
  <c r="T56"/>
  <c r="R56"/>
  <c r="Q58"/>
  <c r="Q57" s="1"/>
  <c r="O56"/>
  <c r="U48"/>
  <c r="U41" s="1"/>
  <c r="U40" s="1"/>
  <c r="T48"/>
  <c r="T41" s="1"/>
  <c r="S48"/>
  <c r="S41" s="1"/>
  <c r="R48"/>
  <c r="R41" s="1"/>
  <c r="Q48"/>
  <c r="P48"/>
  <c r="P41" s="1"/>
  <c r="O48"/>
  <c r="Q43"/>
  <c r="T36"/>
  <c r="T34" s="1"/>
  <c r="T33" s="1"/>
  <c r="R36"/>
  <c r="R34" s="1"/>
  <c r="R33" s="1"/>
  <c r="O36"/>
  <c r="O34" s="1"/>
  <c r="O33" s="1"/>
  <c r="T25"/>
  <c r="T24" s="1"/>
  <c r="R25"/>
  <c r="R24" s="1"/>
  <c r="O25"/>
  <c r="O24" s="1"/>
  <c r="T16"/>
  <c r="T15" s="1"/>
  <c r="O145" l="1"/>
  <c r="O133" s="1"/>
  <c r="O148"/>
  <c r="R145"/>
  <c r="R133" s="1"/>
  <c r="R148"/>
  <c r="T145"/>
  <c r="T148"/>
  <c r="P77"/>
  <c r="U77"/>
  <c r="R40"/>
  <c r="S40"/>
  <c r="S14" s="1"/>
  <c r="P40"/>
  <c r="P14" s="1"/>
  <c r="T40"/>
  <c r="T14" s="1"/>
  <c r="S76"/>
  <c r="S75" s="1"/>
  <c r="S74" s="1"/>
  <c r="R125"/>
  <c r="R119" s="1"/>
  <c r="T125"/>
  <c r="T119" s="1"/>
  <c r="O41"/>
  <c r="O40" s="1"/>
  <c r="Q41"/>
  <c r="U76"/>
  <c r="U75" s="1"/>
  <c r="U74" s="1"/>
  <c r="P76"/>
  <c r="P75" s="1"/>
  <c r="P74" s="1"/>
  <c r="U69"/>
  <c r="U67" s="1"/>
  <c r="U66" s="1"/>
  <c r="U65" s="1"/>
  <c r="S69"/>
  <c r="P69"/>
  <c r="R115"/>
  <c r="R95"/>
  <c r="T84"/>
  <c r="O146"/>
  <c r="T115"/>
  <c r="T95"/>
  <c r="O107"/>
  <c r="R84"/>
  <c r="T168"/>
  <c r="R107"/>
  <c r="R16"/>
  <c r="R15" s="1"/>
  <c r="O168"/>
  <c r="O96"/>
  <c r="O95" s="1"/>
  <c r="O74" s="1"/>
  <c r="O15"/>
  <c r="T134"/>
  <c r="R162"/>
  <c r="R161"/>
  <c r="P162"/>
  <c r="P161"/>
  <c r="S162"/>
  <c r="S161"/>
  <c r="O161"/>
  <c r="O162"/>
  <c r="Q161"/>
  <c r="Q162"/>
  <c r="U161"/>
  <c r="U162"/>
  <c r="R168"/>
  <c r="R146"/>
  <c r="T162"/>
  <c r="O97"/>
  <c r="T107"/>
  <c r="O115"/>
  <c r="O125"/>
  <c r="O119" s="1"/>
  <c r="T146"/>
  <c r="P67" l="1"/>
  <c r="P66" s="1"/>
  <c r="P65" s="1"/>
  <c r="P68"/>
  <c r="S67"/>
  <c r="S66" s="1"/>
  <c r="S65" s="1"/>
  <c r="S68"/>
  <c r="R106"/>
  <c r="R105" s="1"/>
  <c r="R104" s="1"/>
  <c r="O106"/>
  <c r="O105" s="1"/>
  <c r="O104" s="1"/>
  <c r="T106"/>
  <c r="T105" s="1"/>
  <c r="T104" s="1"/>
  <c r="R14"/>
  <c r="Q40"/>
  <c r="Q14" s="1"/>
  <c r="Q13" s="1"/>
  <c r="O14"/>
  <c r="R74"/>
  <c r="T74"/>
  <c r="P13"/>
  <c r="T133"/>
  <c r="S13"/>
  <c r="U13"/>
  <c r="O13" l="1"/>
  <c r="T13"/>
  <c r="R13"/>
</calcChain>
</file>

<file path=xl/sharedStrings.xml><?xml version="1.0" encoding="utf-8"?>
<sst xmlns="http://schemas.openxmlformats.org/spreadsheetml/2006/main" count="415" uniqueCount="194">
  <si>
    <t>ЦСР</t>
  </si>
  <si>
    <t>ВР</t>
  </si>
  <si>
    <t>Наименование</t>
  </si>
  <si>
    <t>ОБЩЕГОСУДАРСТВЕННЫЕ ВОПРОСЫ</t>
  </si>
  <si>
    <t>8300206</t>
  </si>
  <si>
    <t>Функционирование высшего должностного лица субъекта Российской Федерации и муниципального образования</t>
  </si>
  <si>
    <t>8300000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</si>
  <si>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</si>
  <si>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</si>
  <si>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8300240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</si>
  <si>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</si>
  <si>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8300201</t>
  </si>
  <si>
    <t>Резервные фонды</t>
  </si>
  <si>
    <t>Резервные средства</t>
  </si>
  <si>
    <t>Другие общегосударственные вопросы</t>
  </si>
  <si>
    <t>0805515</t>
  </si>
  <si>
    <t>0802100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</si>
  <si>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</si>
  <si>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</si>
  <si>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</si>
  <si>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</si>
  <si>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Межбюджетные трансферты</t>
  </si>
  <si>
    <t>Иные межбюджетные трансферты</t>
  </si>
  <si>
    <t>42.0.00.00000</t>
  </si>
  <si>
    <t>42.0.01.00000</t>
  </si>
  <si>
    <t>42.0.01.99990</t>
  </si>
  <si>
    <t>Другие вопросы в области национальной безопасности и правоохранительной деятельности</t>
  </si>
  <si>
    <t>41.0.00.00000</t>
  </si>
  <si>
    <t>41.0.01.00000</t>
  </si>
  <si>
    <t>41.0.01.S2300</t>
  </si>
  <si>
    <t>41.0.01.82300</t>
  </si>
  <si>
    <t>НАЦИОНАЛЬНАЯ ЭКОНОМИКА</t>
  </si>
  <si>
    <t>Транспорт</t>
  </si>
  <si>
    <t>40.0.00.00000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</si>
  <si>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</si>
  <si>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</si>
  <si>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</si>
  <si>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</si>
  <si>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Дорожное хозяйство (дорожные фонды)</t>
  </si>
  <si>
    <t>40.1.00.00000</t>
  </si>
  <si>
    <t>40.1.01.00000</t>
  </si>
  <si>
    <t>40.1.01.99990</t>
  </si>
  <si>
    <t>Связь и информатика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</si>
  <si>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</si>
  <si>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</si>
  <si>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</si>
  <si>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</si>
  <si>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</si>
  <si>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</si>
  <si>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Кинематография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</si>
  <si>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</si>
  <si>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</si>
  <si>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</si>
  <si>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</si>
  <si>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Прочая закупка товаров, работ и услуг для обеспечения государственных (муниципальных) нужд</t>
  </si>
  <si>
    <t>Рз(код)</t>
  </si>
  <si>
    <t>Рз Пр</t>
  </si>
  <si>
    <t>(тыс. рублей)</t>
  </si>
  <si>
    <t>Коды ведомственной классификации</t>
  </si>
  <si>
    <t>Ст(код)</t>
  </si>
  <si>
    <t>Подст(код)</t>
  </si>
  <si>
    <t>структура расходов</t>
  </si>
  <si>
    <t>раздел</t>
  </si>
  <si>
    <t>под раздел</t>
  </si>
  <si>
    <t>целевая статья</t>
  </si>
  <si>
    <t>вид расхода</t>
  </si>
  <si>
    <t>За год</t>
  </si>
  <si>
    <t>в том числе за счет субвенций</t>
  </si>
  <si>
    <t>Администрация сельского поселения Ларьяк</t>
  </si>
  <si>
    <t>00.0.00.00000</t>
  </si>
  <si>
    <t>Закупка товаров, работ, услуг в сфере информационно-коммуникационных технологий</t>
  </si>
  <si>
    <t>1900000</t>
  </si>
  <si>
    <t>1920000</t>
  </si>
  <si>
    <r>
      <t>Основное мероприятие «</t>
    </r>
    <r>
      <rPr>
        <sz val="10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</si>
  <si>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1922100</t>
  </si>
  <si>
    <t>Пособия, компенсации и иные социальные выплаты гражданам, кроме публичных нормативных обязательств</t>
  </si>
  <si>
    <t>Условно утвержденные расходы</t>
  </si>
  <si>
    <t>44.0.00.00000</t>
  </si>
  <si>
    <t>Закупка товаров, работ, услуг для обеспечения государственных (муниципальных) нужд (похоронное дело)</t>
  </si>
  <si>
    <t>ОХРАНА ОКРУЖАЮЩЕЙ СРЕДЫ</t>
  </si>
  <si>
    <t>Другие вопросы в области охраны окружающей среды</t>
  </si>
  <si>
    <t>Расходы на обеспечение функций органов местного самоуправления (Администрация сельского поселения Ларьяк), в рамках  ведомственной целевой программы "Обеспечение реализации полномочий администрации сельского поселения Ларьяк на 2019-2021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</si>
  <si>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</si>
  <si>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</si>
  <si>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</si>
  <si>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</si>
  <si>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</si>
  <si>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</si>
  <si>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40.2.01.99991</t>
  </si>
  <si>
    <t>Социальное обеспечение и иные выплаты населению</t>
  </si>
  <si>
    <t>Муниципальная программа «Профилактика правонарушений в сфере общественного порядка в сельском поселении Ларьяк»</t>
  </si>
  <si>
    <t xml:space="preserve">Муниципальная программа "Развитие транспортной системы сельского поселения Ларьяк" </t>
  </si>
  <si>
    <t xml:space="preserve">Подпрограмма "Транспортные услуги" 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</si>
  <si>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</si>
  <si>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 xml:space="preserve">Подпрограмма  «Автомобильные дороги» 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</si>
  <si>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</si>
  <si>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содержание главы муниципального образования,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</si>
  <si>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</si>
  <si>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Муниципальная программа "Управление в сфере муниципальных финансов в сельском поселении Ларьяк"</t>
  </si>
  <si>
    <t>Резервный фонд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</si>
  <si>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>Муниципальная программа ""Осуществление материально-технического обеспечения деятельности органов местного самоуправления в сельском поселении  Ларьяк"</t>
  </si>
  <si>
    <t>Расходы на обеспечение деятельности (Оказание услуг) муниципальных учреждений, в рамках Муниципальная программа ""Осуществление материально-технического обеспечения деятельности органов местного самоуправления в сельском поселении  Ларьяк"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</si>
  <si>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</si>
  <si>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первичного воинского учета на территориях, где отсутствуют военные комиссариаты,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</si>
  <si>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</si>
  <si>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</si>
  <si>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Муниципальная программа "Безопасность жизнедеятельности в сельском поселении Ларьяк"</t>
  </si>
  <si>
    <t>Муниципальная программа «Информационное общество сельского поселения Ларьяк»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</si>
  <si>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 "</t>
  </si>
  <si>
    <t>Муниципальная программа  "Жилищно-коммунальный комплекс и городская среда в сельском поселении Ларьяк"</t>
  </si>
  <si>
    <t>44.0.01.99990</t>
  </si>
  <si>
    <t>Муниципальная программа "Жилищно-коммунальный комплекс и городская среда в сельском поселении Ларьяк"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</si>
  <si>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Муниципальная программа "Жилищно-коммунальный комплекс и городская среда в сельском поселении Ларьяк"</t>
  </si>
  <si>
    <t>Расходы на обеспечение функций органов местного самоуправления в рамках 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</si>
  <si>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Муниципальная программы "Развитие культуры, кинематографии, физической культуры и спорта в сельском поселении Ларьяк"</t>
  </si>
  <si>
    <t>Муниципальная программа "Развитие культуры, кинематографии, физической культуры и спорта в сельском поселении Ларьяк"</t>
  </si>
  <si>
    <t>Прочие мероприятия органов местного самоуправления, 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</si>
  <si>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реализацию мероприятий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</si>
  <si>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Муниципальная программа "Управление муниципальным имуществом на территории сельского поселения Ларьяк</t>
  </si>
  <si>
    <t>Софинансирование субсидий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</si>
  <si>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Субсидии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</si>
  <si>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Основное меропримятие "Обеспечение эффективного исполнения полномочий органов местного самоуправления сельского поселения Ларьяк"</t>
  </si>
  <si>
    <t>45.0.01.02030</t>
  </si>
  <si>
    <t>45.0.00.00000</t>
  </si>
  <si>
    <t>45.0.01.00000</t>
  </si>
  <si>
    <t>45.0.01.02040</t>
  </si>
  <si>
    <t>45.0.01.89240</t>
  </si>
  <si>
    <t>основное мероприятие 2 . Организация бюджетного процесса</t>
  </si>
  <si>
    <t>47.0.02.00000</t>
  </si>
  <si>
    <t>47.0.00.00000</t>
  </si>
  <si>
    <t>47.0.02.20610</t>
  </si>
  <si>
    <t>47.0.02.20620</t>
  </si>
  <si>
    <t>48.0.00.00000</t>
  </si>
  <si>
    <t>48.0.01.00590</t>
  </si>
  <si>
    <t>45.0.01.02400</t>
  </si>
  <si>
    <t>45.0.01.99990</t>
  </si>
  <si>
    <t>45.0.01.51180</t>
  </si>
  <si>
    <t>43.0.00.00000</t>
  </si>
  <si>
    <t>Подпрограмма 2. Создание условий жителям сельского поселения для занятия физической культурой и спортом, сохранения и укрепления здоровья населения.</t>
  </si>
  <si>
    <t xml:space="preserve">Основное мероприятие "Сохранение и развитие кадрового потенциала 
и укрепление материально-технической базы"
</t>
  </si>
  <si>
    <t>43.2.01.00590</t>
  </si>
  <si>
    <t>Подпрограмма 1. Мероприятия по  созданию условий для организации культурного досуга и обеспечения потребностей культурного досуга жителей поселения.</t>
  </si>
  <si>
    <t>43.1.00.00000</t>
  </si>
  <si>
    <t>43.1.01.00000</t>
  </si>
  <si>
    <t>43.1.01.00590</t>
  </si>
  <si>
    <t>44.0.01.84290</t>
  </si>
  <si>
    <t>30.0.01.20070</t>
  </si>
  <si>
    <t>45.0.01.D9300</t>
  </si>
  <si>
    <t>45.0.01.59300</t>
  </si>
  <si>
    <t>49.1.01.00000</t>
  </si>
  <si>
    <t>49.1.01.99990</t>
  </si>
  <si>
    <t>Основное мероприятие «Содержание муниципального имущества сельского поселения Ларьяк».</t>
  </si>
  <si>
    <t>Основное мероприятие «Создание условий для обеспечения качественными коммунальными услугами».</t>
  </si>
  <si>
    <t>47.0.01.89020</t>
  </si>
  <si>
    <t>Основное мероприятие "Повышение энергоэффективности систем освещения"</t>
  </si>
  <si>
    <t>44.0.02.00000</t>
  </si>
  <si>
    <t>44.0.02.99990</t>
  </si>
  <si>
    <t>Основное мероприятие " Формирование комфортной городской среды"</t>
  </si>
  <si>
    <t>44.0.03.00000</t>
  </si>
  <si>
    <t>44.0.03.99990</t>
  </si>
  <si>
    <t xml:space="preserve">Основное мероприятие 1.Обеспечение мер пожарной безопасности на объектах социального назначения и жилищного фонда в сельском поселении Ларьяк </t>
  </si>
  <si>
    <t>Ведомственная структура расходов бюджета поселения, в том числе в её составе перечень главных распорядителей средств бюджета сельского поселения Ларьяк на 2021-2023 годы.</t>
  </si>
  <si>
    <t>Иные закупки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</si>
  <si>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</si>
  <si>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</si>
  <si>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обеспечение функций органов местного самоуправления в рамках 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</si>
  <si>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 xml:space="preserve">Иные межбюджетные трансферты </t>
  </si>
  <si>
    <t>Основное мероприятие: Обеспечение эффективного исполнения полномочий органов местного самоуправления сельского поселения Ларьяк</t>
  </si>
  <si>
    <t>Условно утвержденные расходы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</si>
  <si>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>Основное мероприятие 2. Организация бюджетного процесса.</t>
  </si>
  <si>
    <t>48.0.01.00000</t>
  </si>
  <si>
    <t xml:space="preserve">Основное мероприятие:  Создание необходимых условий для эффективного функционирования органов местного самоуправления поселения </t>
  </si>
  <si>
    <t>49.0.00.00000</t>
  </si>
  <si>
    <t>Расходы на реализацию обеспечения мер пожарной безопасности на объектах социального назначения и жилищного фонда в сельском поселении Ларьяк, в рамках  Муниципальная программа "Безопасность жизнедеятельности в сельском поселении Ларьяк"</t>
  </si>
  <si>
    <t>Реализация мероприятий  на содержание муниципального имущества сельского поселения Ларьяк в рамках Муниципальная программа "Управление муниципальным имуществом на территории сельского поселения Ларьяк»</t>
  </si>
  <si>
    <t>Основное мероприятие «Создание условий для профилактики правонарушений»</t>
  </si>
  <si>
    <t>30.0.00.00000</t>
  </si>
  <si>
    <t>30.0.01.00000</t>
  </si>
  <si>
    <t>Расходы на обеспечение доступности населению современных информационных технологий в рамках Муниципальной программы «Информационное общество сельского поселения Ларьяк»</t>
  </si>
  <si>
    <t>Основное мероприятие "Обеспечение доступности населению современных информационных технологий"</t>
  </si>
  <si>
    <t>44.0.01.00000</t>
  </si>
  <si>
    <t>Реализация мероприятий  по созданию условий для обеспечения качественными коммунальными услугами  в рамках муниципальной программы  "Жилищно-коммунальный комплекс и городская среда в сельском поселении Ларьяк"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</si>
  <si>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соглашениямина реализацию мероприятий объектов жилищно-коммунального хозяйства и социальной сферы к работе в осенне-зимний период по программе "Жилищно-коммунальный комплекс и городская среда" в рамках Муниципальная программа "Управление в сфере муниципальных финансов в сельском поселении Ларьяк"</t>
  </si>
  <si>
    <t>47.0.01.00000</t>
  </si>
  <si>
    <t>Основное мероприятие 1. Финансовое обеспечение расходных обязательств по делегированным полномочиям.</t>
  </si>
  <si>
    <t>Реализация мероприятий по повышению энергоэффективности в рамках муниципальной программы  "Жилищно-коммунальный комплекс и городская среда в сельском поселении Ларьяк"</t>
  </si>
  <si>
    <t>Реализация мероприятий по формированию комфортной городской среды в рамках муниципальной программы  "Жилищно-коммунальный комплекс и городская среда в сельском поселении Ларьяк"</t>
  </si>
  <si>
    <t>Основное мероприятие «Создание условий для обеспечения качественными коммунальными услугами»</t>
  </si>
  <si>
    <t>Расходы на обеспечение деятельности учреждения для организации культурного досуга и обеспечения потребностей культурного досуга жителей поселения, в рамках муниципальной программы "Развитие культуры, кинематографии, физической культуры и спорта в сельском поселении Ларьяк"</t>
  </si>
  <si>
    <t>43.2.00.00000</t>
  </si>
  <si>
    <t>43.2.01.00000</t>
  </si>
  <si>
    <t>Расходы на обеспечение деятельности учреждения для  создания условий жителям сельского поселения занятия физической культурой и спортом, сохранения и укрепления здоровья населения, в рамках муниципальной программы "Развитие культуры, кинематографии, физической культуры и спорта в сельском поселении Ларьяк"</t>
  </si>
  <si>
    <t>Приложение 11 к решению Совета депутатов сельского поселения Ларьяк 
от 23.122.2020 № 116</t>
  </si>
  <si>
    <t xml:space="preserve">Приложение 9 к решению Совета депутатов сельского поселения Ларьяк 
от 10.02.2021 № 124 </t>
  </si>
</sst>
</file>

<file path=xl/styles.xml><?xml version="1.0" encoding="utf-8"?>
<styleSheet xmlns="http://schemas.openxmlformats.org/spreadsheetml/2006/main">
  <numFmts count="6">
    <numFmt numFmtId="164" formatCode="00"/>
    <numFmt numFmtId="165" formatCode="0000000"/>
    <numFmt numFmtId="166" formatCode="000"/>
    <numFmt numFmtId="167" formatCode="0000"/>
    <numFmt numFmtId="168" formatCode="#,##0.0"/>
    <numFmt numFmtId="169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46">
    <xf numFmtId="0" fontId="0" fillId="0" borderId="0" xfId="0"/>
    <xf numFmtId="0" fontId="4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vertical="center" wrapText="1"/>
      <protection hidden="1"/>
    </xf>
    <xf numFmtId="0" fontId="1" fillId="0" borderId="0" xfId="1" applyFont="1"/>
    <xf numFmtId="0" fontId="3" fillId="0" borderId="0" xfId="1" applyNumberFormat="1" applyFont="1" applyFill="1" applyAlignment="1" applyProtection="1">
      <alignment horizontal="left" vertical="center"/>
      <protection hidden="1"/>
    </xf>
    <xf numFmtId="0" fontId="4" fillId="0" borderId="0" xfId="1" applyNumberFormat="1" applyFont="1" applyFill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vertical="center"/>
      <protection hidden="1"/>
    </xf>
    <xf numFmtId="0" fontId="5" fillId="0" borderId="0" xfId="1" applyNumberFormat="1" applyFont="1" applyFill="1" applyAlignment="1" applyProtection="1">
      <alignment horizontal="right" vertical="center"/>
      <protection hidden="1"/>
    </xf>
    <xf numFmtId="0" fontId="4" fillId="0" borderId="0" xfId="1" applyFont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6" fillId="0" borderId="2" xfId="1" applyNumberFormat="1" applyFont="1" applyFill="1" applyBorder="1" applyProtection="1">
      <protection hidden="1"/>
    </xf>
    <xf numFmtId="0" fontId="6" fillId="0" borderId="6" xfId="1" applyNumberFormat="1" applyFont="1" applyFill="1" applyBorder="1" applyProtection="1">
      <protection hidden="1"/>
    </xf>
    <xf numFmtId="0" fontId="6" fillId="0" borderId="2" xfId="1" applyNumberFormat="1" applyFont="1" applyFill="1" applyBorder="1" applyAlignment="1" applyProtection="1">
      <protection hidden="1"/>
    </xf>
    <xf numFmtId="0" fontId="6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protection hidden="1"/>
    </xf>
    <xf numFmtId="166" fontId="4" fillId="0" borderId="5" xfId="1" applyNumberFormat="1" applyFont="1" applyFill="1" applyBorder="1" applyAlignment="1" applyProtection="1">
      <alignment wrapText="1"/>
      <protection hidden="1"/>
    </xf>
    <xf numFmtId="166" fontId="6" fillId="0" borderId="9" xfId="1" applyNumberFormat="1" applyFont="1" applyFill="1" applyBorder="1" applyAlignment="1" applyProtection="1">
      <alignment horizontal="right" wrapText="1"/>
      <protection hidden="1"/>
    </xf>
    <xf numFmtId="164" fontId="6" fillId="0" borderId="9" xfId="1" applyNumberFormat="1" applyFont="1" applyFill="1" applyBorder="1" applyAlignment="1" applyProtection="1">
      <alignment horizontal="right"/>
      <protection hidden="1"/>
    </xf>
    <xf numFmtId="166" fontId="6" fillId="0" borderId="9" xfId="1" applyNumberFormat="1" applyFont="1" applyFill="1" applyBorder="1" applyAlignment="1" applyProtection="1">
      <alignment horizontal="right"/>
      <protection hidden="1"/>
    </xf>
    <xf numFmtId="167" fontId="6" fillId="0" borderId="8" xfId="1" applyNumberFormat="1" applyFont="1" applyFill="1" applyBorder="1" applyAlignment="1" applyProtection="1">
      <alignment wrapText="1"/>
      <protection hidden="1"/>
    </xf>
    <xf numFmtId="167" fontId="4" fillId="0" borderId="8" xfId="1" applyNumberFormat="1" applyFont="1" applyFill="1" applyBorder="1" applyAlignment="1" applyProtection="1">
      <alignment wrapText="1"/>
      <protection hidden="1"/>
    </xf>
    <xf numFmtId="0" fontId="4" fillId="0" borderId="8" xfId="1" applyNumberFormat="1" applyFont="1" applyFill="1" applyBorder="1" applyAlignment="1" applyProtection="1">
      <alignment wrapText="1"/>
      <protection hidden="1"/>
    </xf>
    <xf numFmtId="166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164" fontId="4" fillId="0" borderId="2" xfId="1" applyNumberFormat="1" applyFont="1" applyFill="1" applyBorder="1" applyAlignment="1" applyProtection="1">
      <alignment horizontal="right"/>
      <protection hidden="1"/>
    </xf>
    <xf numFmtId="0" fontId="4" fillId="0" borderId="6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166" fontId="4" fillId="0" borderId="2" xfId="1" applyNumberFormat="1" applyFont="1" applyFill="1" applyBorder="1" applyAlignment="1" applyProtection="1">
      <alignment horizontal="right" wrapText="1"/>
      <protection hidden="1"/>
    </xf>
    <xf numFmtId="166" fontId="4" fillId="0" borderId="2" xfId="1" applyNumberFormat="1" applyFont="1" applyFill="1" applyBorder="1" applyAlignment="1" applyProtection="1">
      <alignment horizontal="right"/>
      <protection hidden="1"/>
    </xf>
    <xf numFmtId="0" fontId="4" fillId="2" borderId="8" xfId="1" applyNumberFormat="1" applyFont="1" applyFill="1" applyBorder="1" applyAlignment="1" applyProtection="1">
      <protection hidden="1"/>
    </xf>
    <xf numFmtId="167" fontId="6" fillId="2" borderId="6" xfId="1" applyNumberFormat="1" applyFont="1" applyFill="1" applyBorder="1" applyAlignment="1" applyProtection="1">
      <alignment wrapText="1"/>
      <protection hidden="1"/>
    </xf>
    <xf numFmtId="167" fontId="4" fillId="2" borderId="6" xfId="1" applyNumberFormat="1" applyFont="1" applyFill="1" applyBorder="1" applyAlignment="1" applyProtection="1">
      <alignment wrapText="1"/>
      <protection hidden="1"/>
    </xf>
    <xf numFmtId="0" fontId="4" fillId="2" borderId="6" xfId="1" applyNumberFormat="1" applyFont="1" applyFill="1" applyBorder="1" applyAlignment="1" applyProtection="1">
      <protection hidden="1"/>
    </xf>
    <xf numFmtId="0" fontId="4" fillId="2" borderId="6" xfId="1" applyNumberFormat="1" applyFont="1" applyFill="1" applyBorder="1" applyAlignment="1" applyProtection="1">
      <alignment wrapText="1"/>
      <protection hidden="1"/>
    </xf>
    <xf numFmtId="166" fontId="4" fillId="2" borderId="6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horizontal="right" wrapText="1"/>
      <protection hidden="1"/>
    </xf>
    <xf numFmtId="164" fontId="4" fillId="2" borderId="2" xfId="1" applyNumberFormat="1" applyFont="1" applyFill="1" applyBorder="1" applyAlignment="1" applyProtection="1">
      <alignment horizontal="right"/>
      <protection hidden="1"/>
    </xf>
    <xf numFmtId="0" fontId="1" fillId="2" borderId="0" xfId="1" applyFont="1" applyFill="1"/>
    <xf numFmtId="165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6" fillId="0" borderId="9" xfId="1" applyNumberFormat="1" applyFont="1" applyFill="1" applyBorder="1" applyAlignment="1" applyProtection="1">
      <alignment horizontal="center"/>
      <protection hidden="1"/>
    </xf>
    <xf numFmtId="0" fontId="6" fillId="0" borderId="2" xfId="1" applyNumberFormat="1" applyFont="1" applyFill="1" applyBorder="1" applyAlignment="1" applyProtection="1">
      <alignment horizontal="center"/>
      <protection hidden="1"/>
    </xf>
    <xf numFmtId="0" fontId="4" fillId="0" borderId="7" xfId="1" applyNumberFormat="1" applyFont="1" applyFill="1" applyBorder="1" applyAlignment="1" applyProtection="1">
      <protection hidden="1"/>
    </xf>
    <xf numFmtId="167" fontId="6" fillId="0" borderId="9" xfId="1" applyNumberFormat="1" applyFont="1" applyFill="1" applyBorder="1" applyAlignment="1" applyProtection="1">
      <alignment wrapText="1"/>
      <protection hidden="1"/>
    </xf>
    <xf numFmtId="166" fontId="4" fillId="0" borderId="9" xfId="1" applyNumberFormat="1" applyFont="1" applyFill="1" applyBorder="1" applyAlignment="1" applyProtection="1">
      <alignment wrapText="1"/>
      <protection hidden="1"/>
    </xf>
    <xf numFmtId="166" fontId="4" fillId="0" borderId="8" xfId="1" applyNumberFormat="1" applyFont="1" applyFill="1" applyBorder="1" applyAlignment="1" applyProtection="1">
      <alignment wrapText="1"/>
      <protection hidden="1"/>
    </xf>
    <xf numFmtId="167" fontId="6" fillId="0" borderId="2" xfId="1" applyNumberFormat="1" applyFont="1" applyFill="1" applyBorder="1" applyAlignment="1" applyProtection="1">
      <alignment wrapText="1"/>
      <protection hidden="1"/>
    </xf>
    <xf numFmtId="166" fontId="4" fillId="0" borderId="2" xfId="1" applyNumberFormat="1" applyFont="1" applyFill="1" applyBorder="1" applyAlignment="1" applyProtection="1">
      <alignment wrapText="1"/>
      <protection hidden="1"/>
    </xf>
    <xf numFmtId="0" fontId="4" fillId="0" borderId="4" xfId="1" applyNumberFormat="1" applyFont="1" applyFill="1" applyBorder="1" applyAlignment="1" applyProtection="1">
      <alignment wrapText="1"/>
      <protection hidden="1"/>
    </xf>
    <xf numFmtId="0" fontId="5" fillId="0" borderId="0" xfId="1" applyFont="1" applyFill="1" applyAlignment="1" applyProtection="1">
      <alignment horizontal="justify"/>
      <protection hidden="1"/>
    </xf>
    <xf numFmtId="0" fontId="4" fillId="0" borderId="0" xfId="1" applyNumberFormat="1" applyFont="1" applyFill="1" applyAlignment="1" applyProtection="1">
      <alignment horizontal="justify" vertical="center" wrapText="1"/>
      <protection hidden="1"/>
    </xf>
    <xf numFmtId="168" fontId="4" fillId="0" borderId="2" xfId="1" applyNumberFormat="1" applyFont="1" applyFill="1" applyBorder="1" applyAlignment="1" applyProtection="1">
      <alignment horizontal="center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Fill="1" applyBorder="1" applyAlignment="1" applyProtection="1">
      <alignment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horizontal="right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 applyAlignment="1">
      <alignment horizontal="justify"/>
    </xf>
    <xf numFmtId="0" fontId="1" fillId="0" borderId="0" xfId="1" applyFont="1" applyFill="1" applyAlignment="1">
      <alignment horizontal="center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 wrapText="1"/>
      <protection hidden="1"/>
    </xf>
    <xf numFmtId="164" fontId="6" fillId="0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/>
      <protection hidden="1"/>
    </xf>
    <xf numFmtId="165" fontId="3" fillId="0" borderId="2" xfId="1" applyNumberFormat="1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>
      <alignment horizontal="center"/>
    </xf>
    <xf numFmtId="14" fontId="4" fillId="0" borderId="2" xfId="1" applyNumberFormat="1" applyFont="1" applyFill="1" applyBorder="1" applyAlignment="1" applyProtection="1">
      <alignment horizontal="center"/>
      <protection hidden="1"/>
    </xf>
    <xf numFmtId="14" fontId="6" fillId="0" borderId="2" xfId="1" applyNumberFormat="1" applyFont="1" applyFill="1" applyBorder="1" applyAlignment="1" applyProtection="1">
      <alignment horizontal="center"/>
      <protection hidden="1"/>
    </xf>
    <xf numFmtId="168" fontId="6" fillId="0" borderId="9" xfId="1" applyNumberFormat="1" applyFont="1" applyFill="1" applyBorder="1" applyAlignment="1" applyProtection="1">
      <alignment horizontal="center"/>
      <protection hidden="1"/>
    </xf>
    <xf numFmtId="168" fontId="6" fillId="0" borderId="4" xfId="1" applyNumberFormat="1" applyFont="1" applyFill="1" applyBorder="1" applyAlignment="1" applyProtection="1">
      <alignment horizontal="center"/>
      <protection hidden="1"/>
    </xf>
    <xf numFmtId="168" fontId="4" fillId="2" borderId="2" xfId="1" applyNumberFormat="1" applyFont="1" applyFill="1" applyBorder="1" applyAlignment="1" applyProtection="1">
      <alignment horizontal="center"/>
      <protection hidden="1"/>
    </xf>
    <xf numFmtId="168" fontId="6" fillId="0" borderId="2" xfId="1" applyNumberFormat="1" applyFont="1" applyFill="1" applyBorder="1" applyAlignment="1" applyProtection="1">
      <alignment horizontal="center"/>
      <protection hidden="1"/>
    </xf>
    <xf numFmtId="168" fontId="4" fillId="0" borderId="2" xfId="1" applyNumberFormat="1" applyFont="1" applyFill="1" applyBorder="1" applyAlignment="1" applyProtection="1">
      <alignment horizontal="center" vertical="center"/>
      <protection hidden="1"/>
    </xf>
    <xf numFmtId="168" fontId="4" fillId="2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9" xfId="1" applyNumberFormat="1" applyFont="1" applyFill="1" applyBorder="1" applyAlignment="1" applyProtection="1">
      <alignment horizontal="left" wrapText="1"/>
      <protection hidden="1"/>
    </xf>
    <xf numFmtId="0" fontId="4" fillId="0" borderId="9" xfId="1" applyNumberFormat="1" applyFont="1" applyFill="1" applyBorder="1" applyAlignment="1" applyProtection="1">
      <alignment horizontal="left" wrapText="1"/>
      <protection hidden="1"/>
    </xf>
    <xf numFmtId="0" fontId="4" fillId="2" borderId="6" xfId="1" applyNumberFormat="1" applyFont="1" applyFill="1" applyBorder="1" applyAlignment="1" applyProtection="1">
      <alignment horizontal="left" vertical="top" wrapText="1"/>
      <protection hidden="1"/>
    </xf>
    <xf numFmtId="0" fontId="4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left" wrapText="1"/>
      <protection hidden="1"/>
    </xf>
    <xf numFmtId="0" fontId="4" fillId="0" borderId="4" xfId="1" applyNumberFormat="1" applyFont="1" applyFill="1" applyBorder="1" applyAlignment="1" applyProtection="1">
      <alignment horizontal="left" wrapText="1"/>
      <protection hidden="1"/>
    </xf>
    <xf numFmtId="0" fontId="4" fillId="0" borderId="3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1" applyNumberFormat="1" applyFont="1" applyFill="1" applyBorder="1" applyAlignment="1" applyProtection="1">
      <alignment horizontal="left" wrapText="1"/>
      <protection hidden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0" fontId="6" fillId="0" borderId="7" xfId="1" applyNumberFormat="1" applyFont="1" applyFill="1" applyBorder="1" applyAlignment="1" applyProtection="1">
      <alignment horizontal="left" wrapText="1"/>
      <protection hidden="1"/>
    </xf>
    <xf numFmtId="0" fontId="3" fillId="0" borderId="2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4" fillId="0" borderId="6" xfId="1" applyNumberFormat="1" applyFont="1" applyFill="1" applyBorder="1" applyAlignment="1" applyProtection="1">
      <alignment horizontal="left" vertical="top" wrapText="1"/>
      <protection hidden="1"/>
    </xf>
    <xf numFmtId="0" fontId="4" fillId="0" borderId="2" xfId="1" applyNumberFormat="1" applyFont="1" applyFill="1" applyBorder="1" applyAlignment="1" applyProtection="1">
      <alignment horizontal="left" vertical="top" wrapText="1"/>
      <protection hidden="1"/>
    </xf>
    <xf numFmtId="0" fontId="3" fillId="0" borderId="2" xfId="0" applyFont="1" applyBorder="1" applyAlignment="1">
      <alignment horizontal="left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8" fontId="4" fillId="3" borderId="2" xfId="1" applyNumberFormat="1" applyFont="1" applyFill="1" applyBorder="1" applyAlignment="1" applyProtection="1">
      <alignment horizontal="center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9" fontId="4" fillId="0" borderId="2" xfId="1" applyNumberFormat="1" applyFont="1" applyFill="1" applyBorder="1" applyAlignment="1" applyProtection="1">
      <alignment horizontal="right"/>
      <protection hidden="1"/>
    </xf>
    <xf numFmtId="0" fontId="3" fillId="0" borderId="6" xfId="1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wrapText="1"/>
    </xf>
    <xf numFmtId="169" fontId="4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left" vertical="top" wrapText="1"/>
      <protection hidden="1"/>
    </xf>
    <xf numFmtId="167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4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6" fillId="0" borderId="5" xfId="1" applyNumberFormat="1" applyFont="1" applyFill="1" applyBorder="1" applyAlignment="1" applyProtection="1">
      <alignment wrapText="1"/>
      <protection hidden="1"/>
    </xf>
    <xf numFmtId="167" fontId="6" fillId="0" borderId="10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10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left" vertical="top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3"/>
  <sheetViews>
    <sheetView tabSelected="1" view="pageBreakPreview" topLeftCell="K1" zoomScale="85" zoomScaleNormal="85" zoomScaleSheetLayoutView="85" workbookViewId="0">
      <selection activeCell="R10" sqref="R10:S10"/>
    </sheetView>
  </sheetViews>
  <sheetFormatPr defaultColWidth="9.140625" defaultRowHeight="12.75"/>
  <cols>
    <col min="1" max="8" width="9.140625" style="3" hidden="1" customWidth="1"/>
    <col min="9" max="9" width="60" style="81" customWidth="1"/>
    <col min="10" max="10" width="9.5703125" style="3" customWidth="1"/>
    <col min="11" max="12" width="8.7109375" style="3" customWidth="1"/>
    <col min="13" max="13" width="12.5703125" style="82" customWidth="1"/>
    <col min="14" max="14" width="9.42578125" style="3" customWidth="1"/>
    <col min="15" max="15" width="14.28515625" style="3" customWidth="1"/>
    <col min="16" max="16" width="12.85546875" style="3" customWidth="1"/>
    <col min="17" max="17" width="9.140625" style="3" hidden="1" customWidth="1"/>
    <col min="18" max="18" width="12.42578125" style="3" customWidth="1"/>
    <col min="19" max="19" width="11.5703125" style="3" customWidth="1"/>
    <col min="20" max="20" width="12.42578125" style="3" customWidth="1"/>
    <col min="21" max="21" width="11.42578125" style="3" customWidth="1"/>
    <col min="22" max="253" width="9.140625" style="3" customWidth="1"/>
    <col min="254" max="16384" width="9.140625" style="3"/>
  </cols>
  <sheetData>
    <row r="1" spans="1:21" ht="18.75" customHeight="1">
      <c r="A1" s="1"/>
      <c r="B1" s="1"/>
      <c r="C1" s="1"/>
      <c r="D1" s="1"/>
      <c r="E1" s="1"/>
      <c r="F1" s="1"/>
      <c r="G1" s="1"/>
      <c r="H1" s="1"/>
      <c r="I1" s="58"/>
      <c r="J1" s="2"/>
      <c r="K1" s="2"/>
      <c r="L1" s="2"/>
      <c r="M1" s="48"/>
      <c r="O1" s="4"/>
      <c r="Q1" s="5"/>
      <c r="R1" s="139" t="s">
        <v>193</v>
      </c>
      <c r="S1" s="139"/>
      <c r="T1" s="139"/>
      <c r="U1" s="139"/>
    </row>
    <row r="2" spans="1:21" ht="18.75" customHeight="1">
      <c r="A2" s="1"/>
      <c r="B2" s="1"/>
      <c r="C2" s="1"/>
      <c r="D2" s="1"/>
      <c r="E2" s="1"/>
      <c r="F2" s="1"/>
      <c r="G2" s="1"/>
      <c r="H2" s="1"/>
      <c r="I2" s="58"/>
      <c r="J2" s="6"/>
      <c r="K2" s="2"/>
      <c r="L2" s="2"/>
      <c r="M2" s="48"/>
      <c r="O2" s="4"/>
      <c r="Q2" s="5"/>
      <c r="R2" s="139"/>
      <c r="S2" s="139"/>
      <c r="T2" s="139"/>
      <c r="U2" s="139"/>
    </row>
    <row r="3" spans="1:21" ht="12" customHeight="1">
      <c r="A3" s="1"/>
      <c r="B3" s="1"/>
      <c r="C3" s="1"/>
      <c r="D3" s="1"/>
      <c r="E3" s="1"/>
      <c r="F3" s="1"/>
      <c r="G3" s="1"/>
      <c r="H3" s="1"/>
      <c r="I3" s="58"/>
      <c r="J3" s="6"/>
      <c r="K3" s="2"/>
      <c r="L3" s="2"/>
      <c r="M3" s="48"/>
      <c r="O3" s="4"/>
      <c r="Q3" s="5"/>
      <c r="R3" s="139"/>
      <c r="S3" s="139"/>
      <c r="T3" s="139"/>
      <c r="U3" s="139"/>
    </row>
    <row r="4" spans="1:21" ht="18.75" customHeight="1">
      <c r="A4" s="1"/>
      <c r="B4" s="1"/>
      <c r="C4" s="1"/>
      <c r="D4" s="1"/>
      <c r="E4" s="1"/>
      <c r="F4" s="1"/>
      <c r="G4" s="1"/>
      <c r="H4" s="1"/>
      <c r="I4" s="58"/>
      <c r="J4" s="6"/>
      <c r="K4" s="2"/>
      <c r="L4" s="2"/>
      <c r="M4" s="48"/>
      <c r="O4" s="4"/>
      <c r="Q4" s="5"/>
      <c r="R4" s="127"/>
      <c r="S4" s="127"/>
      <c r="T4" s="127"/>
      <c r="U4" s="127"/>
    </row>
    <row r="5" spans="1:21" ht="51" customHeight="1">
      <c r="A5" s="1"/>
      <c r="B5" s="1"/>
      <c r="C5" s="1"/>
      <c r="D5" s="1"/>
      <c r="E5" s="1"/>
      <c r="F5" s="1"/>
      <c r="G5" s="1"/>
      <c r="H5" s="1"/>
      <c r="I5" s="58"/>
      <c r="J5" s="6"/>
      <c r="K5" s="2"/>
      <c r="L5" s="2"/>
      <c r="M5" s="48"/>
      <c r="O5" s="4"/>
      <c r="Q5" s="5"/>
      <c r="R5" s="139" t="s">
        <v>192</v>
      </c>
      <c r="S5" s="139"/>
      <c r="T5" s="139"/>
      <c r="U5" s="139"/>
    </row>
    <row r="6" spans="1:21" ht="18.75" customHeight="1">
      <c r="A6" s="1"/>
      <c r="B6" s="1"/>
      <c r="C6" s="1"/>
      <c r="D6" s="1"/>
      <c r="E6" s="1"/>
      <c r="F6" s="1"/>
      <c r="G6" s="1"/>
      <c r="H6" s="1"/>
      <c r="I6" s="58"/>
      <c r="J6" s="2"/>
      <c r="K6" s="2"/>
      <c r="L6" s="2"/>
      <c r="M6" s="48"/>
      <c r="N6" s="7"/>
      <c r="O6" s="2"/>
      <c r="P6" s="7"/>
      <c r="Q6" s="5"/>
      <c r="R6" s="2"/>
      <c r="S6" s="7"/>
      <c r="T6" s="2"/>
      <c r="U6" s="7"/>
    </row>
    <row r="7" spans="1:21" ht="28.5" customHeight="1">
      <c r="A7" s="1"/>
      <c r="B7" s="1"/>
      <c r="C7" s="1"/>
      <c r="D7" s="1"/>
      <c r="E7" s="1"/>
      <c r="F7" s="1"/>
      <c r="G7" s="1"/>
      <c r="H7" s="1"/>
      <c r="I7" s="140" t="s">
        <v>161</v>
      </c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</row>
    <row r="8" spans="1:21" ht="18.75" customHeight="1">
      <c r="A8" s="1"/>
      <c r="B8" s="1"/>
      <c r="C8" s="1"/>
      <c r="D8" s="1"/>
      <c r="E8" s="1"/>
      <c r="F8" s="1"/>
      <c r="G8" s="1"/>
      <c r="H8" s="1"/>
      <c r="I8" s="59"/>
      <c r="J8" s="9"/>
      <c r="K8" s="9"/>
      <c r="L8" s="9"/>
      <c r="M8" s="47"/>
      <c r="N8" s="9"/>
      <c r="O8" s="10"/>
      <c r="P8" s="1"/>
      <c r="Q8" s="8"/>
      <c r="R8" s="10"/>
      <c r="S8" s="1"/>
      <c r="T8" s="10"/>
      <c r="U8" s="1"/>
    </row>
    <row r="9" spans="1:21" ht="18.75" customHeight="1">
      <c r="A9" s="11"/>
      <c r="B9" s="11"/>
      <c r="C9" s="11"/>
      <c r="D9" s="11"/>
      <c r="E9" s="11"/>
      <c r="F9" s="11"/>
      <c r="G9" s="11"/>
      <c r="H9" s="11"/>
      <c r="I9" s="59"/>
      <c r="J9" s="9"/>
      <c r="K9" s="9"/>
      <c r="L9" s="9"/>
      <c r="M9" s="47"/>
      <c r="N9" s="9"/>
      <c r="O9" s="9"/>
      <c r="P9" s="12"/>
      <c r="Q9" s="8"/>
      <c r="R9" s="9"/>
      <c r="S9" s="13"/>
      <c r="T9" s="9"/>
      <c r="U9" s="13" t="s">
        <v>57</v>
      </c>
    </row>
    <row r="10" spans="1:21" ht="50.25" customHeight="1">
      <c r="A10" s="14"/>
      <c r="B10" s="14"/>
      <c r="C10" s="14"/>
      <c r="D10" s="14"/>
      <c r="E10" s="14"/>
      <c r="F10" s="14"/>
      <c r="G10" s="14"/>
      <c r="H10" s="15"/>
      <c r="I10" s="141" t="s">
        <v>2</v>
      </c>
      <c r="J10" s="143" t="s">
        <v>58</v>
      </c>
      <c r="K10" s="143"/>
      <c r="L10" s="143"/>
      <c r="M10" s="143"/>
      <c r="N10" s="143"/>
      <c r="O10" s="144">
        <v>2021</v>
      </c>
      <c r="P10" s="143"/>
      <c r="Q10" s="8"/>
      <c r="R10" s="145">
        <v>2022</v>
      </c>
      <c r="S10" s="144"/>
      <c r="T10" s="145">
        <v>2023</v>
      </c>
      <c r="U10" s="144"/>
    </row>
    <row r="11" spans="1:21" ht="75" customHeight="1">
      <c r="A11" s="16"/>
      <c r="B11" s="69"/>
      <c r="C11" s="69" t="s">
        <v>55</v>
      </c>
      <c r="D11" s="69" t="s">
        <v>56</v>
      </c>
      <c r="E11" s="69" t="s">
        <v>59</v>
      </c>
      <c r="F11" s="69" t="s">
        <v>60</v>
      </c>
      <c r="G11" s="69" t="s">
        <v>0</v>
      </c>
      <c r="H11" s="61" t="s">
        <v>1</v>
      </c>
      <c r="I11" s="142"/>
      <c r="J11" s="68" t="s">
        <v>61</v>
      </c>
      <c r="K11" s="68" t="s">
        <v>62</v>
      </c>
      <c r="L11" s="68" t="s">
        <v>63</v>
      </c>
      <c r="M11" s="80" t="s">
        <v>64</v>
      </c>
      <c r="N11" s="68" t="s">
        <v>65</v>
      </c>
      <c r="O11" s="69" t="s">
        <v>66</v>
      </c>
      <c r="P11" s="69" t="s">
        <v>67</v>
      </c>
      <c r="Q11" s="9"/>
      <c r="R11" s="68" t="s">
        <v>66</v>
      </c>
      <c r="S11" s="68" t="s">
        <v>67</v>
      </c>
      <c r="T11" s="68" t="s">
        <v>66</v>
      </c>
      <c r="U11" s="69" t="s">
        <v>67</v>
      </c>
    </row>
    <row r="12" spans="1:21" ht="19.5" customHeight="1">
      <c r="A12" s="16"/>
      <c r="B12" s="67"/>
      <c r="C12" s="67"/>
      <c r="D12" s="67"/>
      <c r="E12" s="67"/>
      <c r="F12" s="67"/>
      <c r="G12" s="67"/>
      <c r="H12" s="17"/>
      <c r="I12" s="79">
        <v>1</v>
      </c>
      <c r="J12" s="67">
        <v>2</v>
      </c>
      <c r="K12" s="67">
        <v>3</v>
      </c>
      <c r="L12" s="67">
        <v>4</v>
      </c>
      <c r="M12" s="79">
        <v>5</v>
      </c>
      <c r="N12" s="67">
        <v>6</v>
      </c>
      <c r="O12" s="67">
        <v>7</v>
      </c>
      <c r="P12" s="67">
        <v>8</v>
      </c>
      <c r="Q12" s="9"/>
      <c r="R12" s="67">
        <v>7</v>
      </c>
      <c r="S12" s="67">
        <v>8</v>
      </c>
      <c r="T12" s="67">
        <v>7</v>
      </c>
      <c r="U12" s="69">
        <v>8</v>
      </c>
    </row>
    <row r="13" spans="1:21" ht="18.75" customHeight="1">
      <c r="A13" s="18"/>
      <c r="B13" s="133">
        <v>40</v>
      </c>
      <c r="C13" s="134"/>
      <c r="D13" s="134"/>
      <c r="E13" s="134"/>
      <c r="F13" s="134"/>
      <c r="G13" s="135"/>
      <c r="H13" s="19">
        <v>244</v>
      </c>
      <c r="I13" s="101" t="s">
        <v>68</v>
      </c>
      <c r="J13" s="20">
        <v>657</v>
      </c>
      <c r="K13" s="21">
        <v>0</v>
      </c>
      <c r="L13" s="21">
        <v>0</v>
      </c>
      <c r="M13" s="49" t="s">
        <v>69</v>
      </c>
      <c r="N13" s="22">
        <v>0</v>
      </c>
      <c r="O13" s="95">
        <f t="shared" ref="O13:U13" si="0">O14+O65+O74+O104+O133+O168+O187+O194+O161</f>
        <v>99223.106</v>
      </c>
      <c r="P13" s="95">
        <f t="shared" si="0"/>
        <v>493.27</v>
      </c>
      <c r="Q13" s="95" t="e">
        <f t="shared" si="0"/>
        <v>#REF!</v>
      </c>
      <c r="R13" s="95">
        <f t="shared" si="0"/>
        <v>95431.637999999992</v>
      </c>
      <c r="S13" s="95">
        <f t="shared" si="0"/>
        <v>493.27</v>
      </c>
      <c r="T13" s="95">
        <f t="shared" si="0"/>
        <v>97126.040999999997</v>
      </c>
      <c r="U13" s="95">
        <f t="shared" si="0"/>
        <v>508.07</v>
      </c>
    </row>
    <row r="14" spans="1:21" ht="18.75" customHeight="1">
      <c r="A14" s="18"/>
      <c r="B14" s="136">
        <v>100</v>
      </c>
      <c r="C14" s="137"/>
      <c r="D14" s="137"/>
      <c r="E14" s="137"/>
      <c r="F14" s="137"/>
      <c r="G14" s="138"/>
      <c r="H14" s="19">
        <v>611</v>
      </c>
      <c r="I14" s="101" t="s">
        <v>3</v>
      </c>
      <c r="J14" s="20">
        <v>657</v>
      </c>
      <c r="K14" s="21">
        <v>1</v>
      </c>
      <c r="L14" s="21">
        <v>0</v>
      </c>
      <c r="M14" s="49" t="s">
        <v>69</v>
      </c>
      <c r="N14" s="22">
        <v>0</v>
      </c>
      <c r="O14" s="95">
        <f t="shared" ref="O14:T14" si="1">O24+O33+O40+O15</f>
        <v>40610.901000000005</v>
      </c>
      <c r="P14" s="95">
        <f t="shared" si="1"/>
        <v>0</v>
      </c>
      <c r="Q14" s="95" t="e">
        <f t="shared" si="1"/>
        <v>#REF!</v>
      </c>
      <c r="R14" s="95">
        <f t="shared" si="1"/>
        <v>39407.600999999995</v>
      </c>
      <c r="S14" s="95">
        <f t="shared" si="1"/>
        <v>0</v>
      </c>
      <c r="T14" s="95">
        <f t="shared" si="1"/>
        <v>38625.701000000001</v>
      </c>
      <c r="U14" s="96">
        <v>0</v>
      </c>
    </row>
    <row r="15" spans="1:21" ht="30" customHeight="1">
      <c r="A15" s="18"/>
      <c r="B15" s="23"/>
      <c r="C15" s="24"/>
      <c r="D15" s="128">
        <v>102</v>
      </c>
      <c r="E15" s="129"/>
      <c r="F15" s="129"/>
      <c r="G15" s="129"/>
      <c r="H15" s="19">
        <v>121</v>
      </c>
      <c r="I15" s="102" t="s">
        <v>5</v>
      </c>
      <c r="J15" s="33">
        <v>657</v>
      </c>
      <c r="K15" s="30">
        <v>1</v>
      </c>
      <c r="L15" s="30">
        <v>2</v>
      </c>
      <c r="M15" s="45" t="s">
        <v>69</v>
      </c>
      <c r="N15" s="34">
        <v>0</v>
      </c>
      <c r="O15" s="60">
        <f>O16</f>
        <v>4909.6010000000006</v>
      </c>
      <c r="P15" s="60">
        <v>0</v>
      </c>
      <c r="Q15" s="99"/>
      <c r="R15" s="60">
        <f t="shared" ref="R15" si="2">R16</f>
        <v>4926.3009999999995</v>
      </c>
      <c r="S15" s="60">
        <v>0</v>
      </c>
      <c r="T15" s="60">
        <f t="shared" ref="T15" si="3">T16</f>
        <v>4926.3009999999995</v>
      </c>
      <c r="U15" s="60">
        <v>0</v>
      </c>
    </row>
    <row r="16" spans="1:21" ht="37.5" customHeight="1">
      <c r="A16" s="18"/>
      <c r="B16" s="70"/>
      <c r="C16" s="65"/>
      <c r="D16" s="24"/>
      <c r="E16" s="130" t="s">
        <v>6</v>
      </c>
      <c r="F16" s="130"/>
      <c r="G16" s="130"/>
      <c r="H16" s="19">
        <v>121</v>
      </c>
      <c r="I16" s="102" t="s">
        <v>95</v>
      </c>
      <c r="J16" s="33">
        <v>657</v>
      </c>
      <c r="K16" s="30">
        <v>1</v>
      </c>
      <c r="L16" s="30">
        <v>2</v>
      </c>
      <c r="M16" s="45" t="s">
        <v>123</v>
      </c>
      <c r="N16" s="34">
        <v>0</v>
      </c>
      <c r="O16" s="60">
        <f>O18+O21</f>
        <v>4909.6010000000006</v>
      </c>
      <c r="P16" s="60">
        <v>0</v>
      </c>
      <c r="Q16" s="99"/>
      <c r="R16" s="60">
        <f>R18+R21</f>
        <v>4926.3009999999995</v>
      </c>
      <c r="S16" s="60">
        <v>0</v>
      </c>
      <c r="T16" s="60">
        <f>T18+T21</f>
        <v>4926.3009999999995</v>
      </c>
      <c r="U16" s="60">
        <v>0</v>
      </c>
    </row>
    <row r="17" spans="1:21" ht="37.5" customHeight="1">
      <c r="A17" s="18"/>
      <c r="B17" s="85"/>
      <c r="C17" s="86"/>
      <c r="D17" s="24"/>
      <c r="E17" s="18"/>
      <c r="F17" s="18"/>
      <c r="G17" s="18"/>
      <c r="H17" s="19"/>
      <c r="I17" s="103" t="s">
        <v>121</v>
      </c>
      <c r="J17" s="33">
        <v>657</v>
      </c>
      <c r="K17" s="30">
        <v>1</v>
      </c>
      <c r="L17" s="30">
        <v>2</v>
      </c>
      <c r="M17" s="45" t="s">
        <v>124</v>
      </c>
      <c r="N17" s="34">
        <f>N18</f>
        <v>0</v>
      </c>
      <c r="O17" s="60">
        <f>O18</f>
        <v>1906.3009999999999</v>
      </c>
      <c r="P17" s="60">
        <f t="shared" ref="P17:U17" si="4">P18</f>
        <v>0</v>
      </c>
      <c r="Q17" s="60">
        <f t="shared" si="4"/>
        <v>0</v>
      </c>
      <c r="R17" s="60">
        <f t="shared" si="4"/>
        <v>1906.3009999999999</v>
      </c>
      <c r="S17" s="60">
        <f t="shared" si="4"/>
        <v>0</v>
      </c>
      <c r="T17" s="60">
        <f t="shared" si="4"/>
        <v>1906.3009999999999</v>
      </c>
      <c r="U17" s="60">
        <f t="shared" si="4"/>
        <v>0</v>
      </c>
    </row>
    <row r="18" spans="1:21" ht="52.5" customHeight="1">
      <c r="A18" s="18"/>
      <c r="B18" s="70"/>
      <c r="C18" s="65"/>
      <c r="D18" s="24"/>
      <c r="E18" s="18"/>
      <c r="F18" s="18"/>
      <c r="G18" s="18"/>
      <c r="H18" s="19"/>
      <c r="I18" s="104" t="s">
        <v>96</v>
      </c>
      <c r="J18" s="33">
        <v>657</v>
      </c>
      <c r="K18" s="30">
        <v>1</v>
      </c>
      <c r="L18" s="30">
        <v>2</v>
      </c>
      <c r="M18" s="45" t="s">
        <v>122</v>
      </c>
      <c r="N18" s="34">
        <v>0</v>
      </c>
      <c r="O18" s="60">
        <f>O19</f>
        <v>1906.3009999999999</v>
      </c>
      <c r="P18" s="60">
        <v>0</v>
      </c>
      <c r="Q18" s="99"/>
      <c r="R18" s="60">
        <f>R19</f>
        <v>1906.3009999999999</v>
      </c>
      <c r="S18" s="60">
        <v>0</v>
      </c>
      <c r="T18" s="60">
        <f>T19</f>
        <v>1906.3009999999999</v>
      </c>
      <c r="U18" s="60">
        <v>0</v>
      </c>
    </row>
    <row r="19" spans="1:21" ht="51.75" customHeight="1">
      <c r="A19" s="18"/>
      <c r="B19" s="70"/>
      <c r="C19" s="65"/>
      <c r="D19" s="24"/>
      <c r="E19" s="18"/>
      <c r="F19" s="18"/>
      <c r="G19" s="18"/>
      <c r="H19" s="19"/>
      <c r="I19" s="104" t="s">
        <v>82</v>
      </c>
      <c r="J19" s="33">
        <v>657</v>
      </c>
      <c r="K19" s="30">
        <v>1</v>
      </c>
      <c r="L19" s="30">
        <v>2</v>
      </c>
      <c r="M19" s="45" t="s">
        <v>122</v>
      </c>
      <c r="N19" s="34">
        <v>100</v>
      </c>
      <c r="O19" s="60">
        <f>O20</f>
        <v>1906.3009999999999</v>
      </c>
      <c r="P19" s="60">
        <v>0</v>
      </c>
      <c r="Q19" s="99"/>
      <c r="R19" s="60">
        <f>R20</f>
        <v>1906.3009999999999</v>
      </c>
      <c r="S19" s="60">
        <v>0</v>
      </c>
      <c r="T19" s="60">
        <f>T20</f>
        <v>1906.3009999999999</v>
      </c>
      <c r="U19" s="60">
        <v>0</v>
      </c>
    </row>
    <row r="20" spans="1:21" ht="26.25" customHeight="1">
      <c r="A20" s="18"/>
      <c r="B20" s="70"/>
      <c r="C20" s="65"/>
      <c r="D20" s="24"/>
      <c r="E20" s="18"/>
      <c r="F20" s="18"/>
      <c r="G20" s="18"/>
      <c r="H20" s="19"/>
      <c r="I20" s="104" t="s">
        <v>83</v>
      </c>
      <c r="J20" s="33">
        <v>657</v>
      </c>
      <c r="K20" s="30">
        <v>1</v>
      </c>
      <c r="L20" s="30">
        <v>2</v>
      </c>
      <c r="M20" s="45" t="s">
        <v>122</v>
      </c>
      <c r="N20" s="34">
        <v>120</v>
      </c>
      <c r="O20" s="60">
        <v>1906.3009999999999</v>
      </c>
      <c r="P20" s="60">
        <v>0</v>
      </c>
      <c r="Q20" s="99"/>
      <c r="R20" s="60">
        <v>1906.3009999999999</v>
      </c>
      <c r="S20" s="60">
        <v>0</v>
      </c>
      <c r="T20" s="60">
        <v>1906.3009999999999</v>
      </c>
      <c r="U20" s="60">
        <v>0</v>
      </c>
    </row>
    <row r="21" spans="1:21" ht="49.5" customHeight="1">
      <c r="A21" s="18"/>
      <c r="B21" s="70"/>
      <c r="C21" s="65"/>
      <c r="D21" s="65"/>
      <c r="E21" s="18"/>
      <c r="F21" s="25"/>
      <c r="G21" s="25" t="s">
        <v>4</v>
      </c>
      <c r="H21" s="26">
        <v>121</v>
      </c>
      <c r="I21" s="104" t="s">
        <v>165</v>
      </c>
      <c r="J21" s="33">
        <v>657</v>
      </c>
      <c r="K21" s="30">
        <v>1</v>
      </c>
      <c r="L21" s="30">
        <v>2</v>
      </c>
      <c r="M21" s="45" t="s">
        <v>125</v>
      </c>
      <c r="N21" s="34">
        <v>0</v>
      </c>
      <c r="O21" s="60">
        <f>O22</f>
        <v>3003.3</v>
      </c>
      <c r="P21" s="60">
        <v>0</v>
      </c>
      <c r="Q21" s="99"/>
      <c r="R21" s="60">
        <f>R22</f>
        <v>3020</v>
      </c>
      <c r="S21" s="60">
        <v>0</v>
      </c>
      <c r="T21" s="60">
        <f>T22</f>
        <v>3020</v>
      </c>
      <c r="U21" s="60">
        <v>0</v>
      </c>
    </row>
    <row r="22" spans="1:21" ht="52.5" customHeight="1">
      <c r="A22" s="18"/>
      <c r="B22" s="70"/>
      <c r="C22" s="65"/>
      <c r="D22" s="27"/>
      <c r="E22" s="28"/>
      <c r="F22" s="29"/>
      <c r="G22" s="29"/>
      <c r="H22" s="26">
        <v>121</v>
      </c>
      <c r="I22" s="105" t="s">
        <v>82</v>
      </c>
      <c r="J22" s="33">
        <v>657</v>
      </c>
      <c r="K22" s="30">
        <v>1</v>
      </c>
      <c r="L22" s="30">
        <v>2</v>
      </c>
      <c r="M22" s="45" t="s">
        <v>125</v>
      </c>
      <c r="N22" s="34">
        <v>100</v>
      </c>
      <c r="O22" s="60">
        <f>O23</f>
        <v>3003.3</v>
      </c>
      <c r="P22" s="60">
        <v>0</v>
      </c>
      <c r="Q22" s="99">
        <v>0</v>
      </c>
      <c r="R22" s="60">
        <f>R23</f>
        <v>3020</v>
      </c>
      <c r="S22" s="60">
        <v>0</v>
      </c>
      <c r="T22" s="60">
        <f>T23</f>
        <v>3020</v>
      </c>
      <c r="U22" s="60">
        <v>0</v>
      </c>
    </row>
    <row r="23" spans="1:21" ht="27.75" customHeight="1">
      <c r="A23" s="18"/>
      <c r="B23" s="70"/>
      <c r="C23" s="65"/>
      <c r="D23" s="27"/>
      <c r="E23" s="28"/>
      <c r="F23" s="29"/>
      <c r="G23" s="29"/>
      <c r="H23" s="19"/>
      <c r="I23" s="105" t="s">
        <v>83</v>
      </c>
      <c r="J23" s="33">
        <v>657</v>
      </c>
      <c r="K23" s="30">
        <v>1</v>
      </c>
      <c r="L23" s="30">
        <v>2</v>
      </c>
      <c r="M23" s="45" t="s">
        <v>125</v>
      </c>
      <c r="N23" s="34">
        <v>120</v>
      </c>
      <c r="O23" s="60">
        <v>3003.3</v>
      </c>
      <c r="P23" s="60">
        <v>0</v>
      </c>
      <c r="Q23" s="99"/>
      <c r="R23" s="60">
        <v>3020</v>
      </c>
      <c r="S23" s="60">
        <v>0</v>
      </c>
      <c r="T23" s="60">
        <v>3020</v>
      </c>
      <c r="U23" s="60">
        <v>0</v>
      </c>
    </row>
    <row r="24" spans="1:21" ht="41.25" customHeight="1">
      <c r="A24" s="18"/>
      <c r="B24" s="70"/>
      <c r="C24" s="65"/>
      <c r="D24" s="128">
        <v>104</v>
      </c>
      <c r="E24" s="129"/>
      <c r="F24" s="129"/>
      <c r="G24" s="129"/>
      <c r="H24" s="19">
        <v>244</v>
      </c>
      <c r="I24" s="102" t="s">
        <v>10</v>
      </c>
      <c r="J24" s="33">
        <v>657</v>
      </c>
      <c r="K24" s="30">
        <v>1</v>
      </c>
      <c r="L24" s="30">
        <v>4</v>
      </c>
      <c r="M24" s="45" t="s">
        <v>69</v>
      </c>
      <c r="N24" s="34">
        <v>0</v>
      </c>
      <c r="O24" s="60">
        <f>O25</f>
        <v>7519</v>
      </c>
      <c r="P24" s="60">
        <v>0</v>
      </c>
      <c r="Q24" s="99"/>
      <c r="R24" s="60">
        <f t="shared" ref="R24" si="5">R25</f>
        <v>6813.4</v>
      </c>
      <c r="S24" s="60">
        <v>0</v>
      </c>
      <c r="T24" s="60">
        <f t="shared" ref="T24" si="6">T25</f>
        <v>6613.4</v>
      </c>
      <c r="U24" s="60">
        <v>0</v>
      </c>
    </row>
    <row r="25" spans="1:21" ht="38.25" customHeight="1">
      <c r="A25" s="18"/>
      <c r="B25" s="70"/>
      <c r="C25" s="65"/>
      <c r="D25" s="24"/>
      <c r="E25" s="130" t="s">
        <v>6</v>
      </c>
      <c r="F25" s="130"/>
      <c r="G25" s="130"/>
      <c r="H25" s="19">
        <v>244</v>
      </c>
      <c r="I25" s="102" t="s">
        <v>95</v>
      </c>
      <c r="J25" s="33">
        <v>657</v>
      </c>
      <c r="K25" s="30">
        <v>1</v>
      </c>
      <c r="L25" s="30">
        <v>4</v>
      </c>
      <c r="M25" s="45" t="s">
        <v>123</v>
      </c>
      <c r="N25" s="34">
        <v>0</v>
      </c>
      <c r="O25" s="60">
        <f>O27+O32</f>
        <v>7519</v>
      </c>
      <c r="P25" s="60">
        <v>0</v>
      </c>
      <c r="Q25" s="99"/>
      <c r="R25" s="60">
        <f>R27+R32</f>
        <v>6813.4</v>
      </c>
      <c r="S25" s="60">
        <v>0</v>
      </c>
      <c r="T25" s="60">
        <f>T27+T32</f>
        <v>6613.4</v>
      </c>
      <c r="U25" s="60">
        <v>0</v>
      </c>
    </row>
    <row r="26" spans="1:21" ht="38.25" customHeight="1">
      <c r="A26" s="18"/>
      <c r="B26" s="121"/>
      <c r="C26" s="122"/>
      <c r="D26" s="24"/>
      <c r="E26" s="18"/>
      <c r="F26" s="18"/>
      <c r="G26" s="18"/>
      <c r="H26" s="19"/>
      <c r="I26" s="103" t="s">
        <v>121</v>
      </c>
      <c r="J26" s="33">
        <v>657</v>
      </c>
      <c r="K26" s="30">
        <v>1</v>
      </c>
      <c r="L26" s="30">
        <v>4</v>
      </c>
      <c r="M26" s="45" t="s">
        <v>124</v>
      </c>
      <c r="N26" s="34">
        <f>N27</f>
        <v>0</v>
      </c>
      <c r="O26" s="60">
        <f>O27</f>
        <v>6973.4</v>
      </c>
      <c r="P26" s="60">
        <f t="shared" ref="P26:U26" si="7">P27</f>
        <v>0</v>
      </c>
      <c r="Q26" s="60">
        <f t="shared" si="7"/>
        <v>0</v>
      </c>
      <c r="R26" s="60">
        <f t="shared" si="7"/>
        <v>6813.4</v>
      </c>
      <c r="S26" s="60">
        <f t="shared" si="7"/>
        <v>0</v>
      </c>
      <c r="T26" s="60">
        <f t="shared" si="7"/>
        <v>6613.4</v>
      </c>
      <c r="U26" s="60">
        <f t="shared" si="7"/>
        <v>0</v>
      </c>
    </row>
    <row r="27" spans="1:21" ht="54" customHeight="1">
      <c r="A27" s="18"/>
      <c r="B27" s="70"/>
      <c r="C27" s="65"/>
      <c r="D27" s="65"/>
      <c r="E27" s="18"/>
      <c r="F27" s="25"/>
      <c r="G27" s="25" t="s">
        <v>11</v>
      </c>
      <c r="H27" s="26">
        <v>121</v>
      </c>
      <c r="I27" s="104" t="s">
        <v>81</v>
      </c>
      <c r="J27" s="33">
        <v>657</v>
      </c>
      <c r="K27" s="30">
        <v>1</v>
      </c>
      <c r="L27" s="30">
        <v>4</v>
      </c>
      <c r="M27" s="45" t="s">
        <v>125</v>
      </c>
      <c r="N27" s="34">
        <v>0</v>
      </c>
      <c r="O27" s="60">
        <f>O28</f>
        <v>6973.4</v>
      </c>
      <c r="P27" s="60">
        <v>0</v>
      </c>
      <c r="Q27" s="99"/>
      <c r="R27" s="60">
        <f>R28</f>
        <v>6813.4</v>
      </c>
      <c r="S27" s="60">
        <v>0</v>
      </c>
      <c r="T27" s="60">
        <f>T28</f>
        <v>6613.4</v>
      </c>
      <c r="U27" s="60">
        <v>0</v>
      </c>
    </row>
    <row r="28" spans="1:21" ht="52.5" customHeight="1">
      <c r="A28" s="18"/>
      <c r="B28" s="70"/>
      <c r="C28" s="65"/>
      <c r="D28" s="65"/>
      <c r="E28" s="31"/>
      <c r="F28" s="32"/>
      <c r="G28" s="32"/>
      <c r="H28" s="26">
        <v>121</v>
      </c>
      <c r="I28" s="105" t="s">
        <v>82</v>
      </c>
      <c r="J28" s="33">
        <v>657</v>
      </c>
      <c r="K28" s="30">
        <v>1</v>
      </c>
      <c r="L28" s="30">
        <v>4</v>
      </c>
      <c r="M28" s="45" t="s">
        <v>125</v>
      </c>
      <c r="N28" s="34">
        <v>100</v>
      </c>
      <c r="O28" s="60">
        <f>O29</f>
        <v>6973.4</v>
      </c>
      <c r="P28" s="60">
        <v>0</v>
      </c>
      <c r="Q28" s="99">
        <v>0</v>
      </c>
      <c r="R28" s="60">
        <f>R29</f>
        <v>6813.4</v>
      </c>
      <c r="S28" s="60">
        <v>0</v>
      </c>
      <c r="T28" s="60">
        <f>T29</f>
        <v>6613.4</v>
      </c>
      <c r="U28" s="60">
        <v>0</v>
      </c>
    </row>
    <row r="29" spans="1:21" ht="27" customHeight="1">
      <c r="A29" s="18"/>
      <c r="B29" s="70"/>
      <c r="C29" s="65"/>
      <c r="D29" s="65"/>
      <c r="E29" s="31"/>
      <c r="F29" s="32"/>
      <c r="G29" s="32"/>
      <c r="H29" s="26">
        <v>122</v>
      </c>
      <c r="I29" s="105" t="s">
        <v>83</v>
      </c>
      <c r="J29" s="33">
        <v>657</v>
      </c>
      <c r="K29" s="30">
        <v>1</v>
      </c>
      <c r="L29" s="30">
        <v>4</v>
      </c>
      <c r="M29" s="45" t="s">
        <v>125</v>
      </c>
      <c r="N29" s="34">
        <v>120</v>
      </c>
      <c r="O29" s="120">
        <f>160+6813.4</f>
        <v>6973.4</v>
      </c>
      <c r="P29" s="60">
        <v>0</v>
      </c>
      <c r="Q29" s="99">
        <v>0</v>
      </c>
      <c r="R29" s="60">
        <v>6813.4</v>
      </c>
      <c r="S29" s="60">
        <v>0</v>
      </c>
      <c r="T29" s="60">
        <v>6613.4</v>
      </c>
      <c r="U29" s="60">
        <v>0</v>
      </c>
    </row>
    <row r="30" spans="1:21" ht="84.75" customHeight="1">
      <c r="A30" s="18"/>
      <c r="B30" s="121"/>
      <c r="C30" s="122"/>
      <c r="D30" s="122"/>
      <c r="E30" s="31"/>
      <c r="F30" s="32"/>
      <c r="G30" s="32"/>
      <c r="H30" s="26"/>
      <c r="I30" s="108" t="s">
        <v>97</v>
      </c>
      <c r="J30" s="33">
        <v>657</v>
      </c>
      <c r="K30" s="30">
        <v>1</v>
      </c>
      <c r="L30" s="30">
        <v>4</v>
      </c>
      <c r="M30" s="45" t="s">
        <v>126</v>
      </c>
      <c r="N30" s="34">
        <v>0</v>
      </c>
      <c r="O30" s="123">
        <f t="shared" ref="O30:U30" si="8">O31</f>
        <v>545.6</v>
      </c>
      <c r="P30" s="34">
        <f t="shared" si="8"/>
        <v>0</v>
      </c>
      <c r="Q30" s="34">
        <f t="shared" si="8"/>
        <v>0</v>
      </c>
      <c r="R30" s="34">
        <f t="shared" si="8"/>
        <v>0</v>
      </c>
      <c r="S30" s="34">
        <f t="shared" si="8"/>
        <v>0</v>
      </c>
      <c r="T30" s="34">
        <f t="shared" si="8"/>
        <v>0</v>
      </c>
      <c r="U30" s="34">
        <f t="shared" si="8"/>
        <v>0</v>
      </c>
    </row>
    <row r="31" spans="1:21" ht="16.5" customHeight="1">
      <c r="A31" s="18"/>
      <c r="B31" s="70"/>
      <c r="C31" s="65"/>
      <c r="D31" s="65"/>
      <c r="E31" s="31"/>
      <c r="F31" s="32"/>
      <c r="G31" s="32"/>
      <c r="H31" s="26"/>
      <c r="I31" s="108" t="s">
        <v>21</v>
      </c>
      <c r="J31" s="33">
        <v>657</v>
      </c>
      <c r="K31" s="30">
        <v>1</v>
      </c>
      <c r="L31" s="30">
        <v>4</v>
      </c>
      <c r="M31" s="45" t="s">
        <v>126</v>
      </c>
      <c r="N31" s="34">
        <v>500</v>
      </c>
      <c r="O31" s="60">
        <f>O32</f>
        <v>545.6</v>
      </c>
      <c r="P31" s="60">
        <v>0</v>
      </c>
      <c r="Q31" s="99"/>
      <c r="R31" s="60">
        <v>0</v>
      </c>
      <c r="S31" s="60">
        <v>0</v>
      </c>
      <c r="T31" s="60">
        <v>0</v>
      </c>
      <c r="U31" s="60">
        <v>0</v>
      </c>
    </row>
    <row r="32" spans="1:21" ht="19.5" customHeight="1">
      <c r="A32" s="18"/>
      <c r="B32" s="70"/>
      <c r="C32" s="65"/>
      <c r="D32" s="65"/>
      <c r="E32" s="31"/>
      <c r="F32" s="32"/>
      <c r="G32" s="32"/>
      <c r="H32" s="26"/>
      <c r="I32" s="108" t="s">
        <v>166</v>
      </c>
      <c r="J32" s="33">
        <v>657</v>
      </c>
      <c r="K32" s="30">
        <v>1</v>
      </c>
      <c r="L32" s="30">
        <v>4</v>
      </c>
      <c r="M32" s="45" t="s">
        <v>126</v>
      </c>
      <c r="N32" s="34">
        <v>540</v>
      </c>
      <c r="O32" s="60">
        <v>545.6</v>
      </c>
      <c r="P32" s="60">
        <v>0</v>
      </c>
      <c r="Q32" s="99"/>
      <c r="R32" s="60">
        <v>0</v>
      </c>
      <c r="S32" s="60">
        <v>0</v>
      </c>
      <c r="T32" s="60">
        <v>0</v>
      </c>
      <c r="U32" s="60">
        <v>0</v>
      </c>
    </row>
    <row r="33" spans="1:21" ht="18" customHeight="1">
      <c r="A33" s="18"/>
      <c r="B33" s="70"/>
      <c r="C33" s="65"/>
      <c r="D33" s="65"/>
      <c r="E33" s="31"/>
      <c r="F33" s="32"/>
      <c r="G33" s="32" t="s">
        <v>9</v>
      </c>
      <c r="H33" s="26">
        <v>244</v>
      </c>
      <c r="I33" s="104" t="s">
        <v>12</v>
      </c>
      <c r="J33" s="33">
        <v>657</v>
      </c>
      <c r="K33" s="30">
        <v>1</v>
      </c>
      <c r="L33" s="30">
        <v>11</v>
      </c>
      <c r="M33" s="45" t="s">
        <v>69</v>
      </c>
      <c r="N33" s="34">
        <v>0</v>
      </c>
      <c r="O33" s="60">
        <f>O34</f>
        <v>100</v>
      </c>
      <c r="P33" s="60">
        <v>0</v>
      </c>
      <c r="Q33" s="99"/>
      <c r="R33" s="60">
        <f t="shared" ref="R33" si="9">R34</f>
        <v>100</v>
      </c>
      <c r="S33" s="60">
        <v>0</v>
      </c>
      <c r="T33" s="60">
        <f t="shared" ref="T33" si="10">T34</f>
        <v>100</v>
      </c>
      <c r="U33" s="60">
        <v>0</v>
      </c>
    </row>
    <row r="34" spans="1:21" ht="33" customHeight="1">
      <c r="A34" s="18"/>
      <c r="B34" s="70"/>
      <c r="C34" s="65"/>
      <c r="D34" s="27"/>
      <c r="E34" s="28"/>
      <c r="F34" s="29"/>
      <c r="G34" s="29"/>
      <c r="H34" s="26">
        <v>244</v>
      </c>
      <c r="I34" s="102" t="s">
        <v>98</v>
      </c>
      <c r="J34" s="33">
        <v>657</v>
      </c>
      <c r="K34" s="30">
        <v>1</v>
      </c>
      <c r="L34" s="30">
        <v>11</v>
      </c>
      <c r="M34" s="45" t="s">
        <v>129</v>
      </c>
      <c r="N34" s="34">
        <v>0</v>
      </c>
      <c r="O34" s="60">
        <f>O36</f>
        <v>100</v>
      </c>
      <c r="P34" s="60">
        <v>0</v>
      </c>
      <c r="Q34" s="99">
        <v>0</v>
      </c>
      <c r="R34" s="60">
        <f>R36</f>
        <v>100</v>
      </c>
      <c r="S34" s="60">
        <v>0</v>
      </c>
      <c r="T34" s="60">
        <f>T36</f>
        <v>100</v>
      </c>
      <c r="U34" s="60">
        <v>0</v>
      </c>
    </row>
    <row r="35" spans="1:21" ht="33" customHeight="1">
      <c r="A35" s="18"/>
      <c r="B35" s="85"/>
      <c r="C35" s="86"/>
      <c r="D35" s="27"/>
      <c r="E35" s="28"/>
      <c r="F35" s="29"/>
      <c r="G35" s="29"/>
      <c r="H35" s="19"/>
      <c r="I35" s="102" t="s">
        <v>127</v>
      </c>
      <c r="J35" s="33">
        <v>657</v>
      </c>
      <c r="K35" s="30">
        <v>1</v>
      </c>
      <c r="L35" s="30">
        <v>11</v>
      </c>
      <c r="M35" s="45" t="s">
        <v>128</v>
      </c>
      <c r="N35" s="34"/>
      <c r="O35" s="60"/>
      <c r="P35" s="60"/>
      <c r="Q35" s="99"/>
      <c r="R35" s="60"/>
      <c r="S35" s="60"/>
      <c r="T35" s="60"/>
      <c r="U35" s="60"/>
    </row>
    <row r="36" spans="1:21" ht="46.5" customHeight="1">
      <c r="A36" s="18"/>
      <c r="B36" s="70"/>
      <c r="C36" s="65"/>
      <c r="D36" s="27"/>
      <c r="E36" s="28"/>
      <c r="F36" s="29"/>
      <c r="G36" s="29"/>
      <c r="H36" s="19"/>
      <c r="I36" s="104" t="s">
        <v>99</v>
      </c>
      <c r="J36" s="33">
        <v>657</v>
      </c>
      <c r="K36" s="30">
        <v>1</v>
      </c>
      <c r="L36" s="30">
        <v>11</v>
      </c>
      <c r="M36" s="45" t="s">
        <v>130</v>
      </c>
      <c r="N36" s="34">
        <v>0</v>
      </c>
      <c r="O36" s="60">
        <f>O39</f>
        <v>100</v>
      </c>
      <c r="P36" s="60">
        <v>0</v>
      </c>
      <c r="Q36" s="99"/>
      <c r="R36" s="60">
        <f>R39</f>
        <v>100</v>
      </c>
      <c r="S36" s="60">
        <v>0</v>
      </c>
      <c r="T36" s="60">
        <f>T39</f>
        <v>100</v>
      </c>
      <c r="U36" s="60">
        <v>0</v>
      </c>
    </row>
    <row r="37" spans="1:21" ht="17.25" customHeight="1">
      <c r="A37" s="18"/>
      <c r="B37" s="76"/>
      <c r="C37" s="77"/>
      <c r="D37" s="27"/>
      <c r="E37" s="28"/>
      <c r="F37" s="29"/>
      <c r="G37" s="29"/>
      <c r="H37" s="19"/>
      <c r="I37" s="104" t="s">
        <v>13</v>
      </c>
      <c r="J37" s="33">
        <v>657</v>
      </c>
      <c r="K37" s="30">
        <v>1</v>
      </c>
      <c r="L37" s="30">
        <v>11</v>
      </c>
      <c r="M37" s="45" t="s">
        <v>130</v>
      </c>
      <c r="N37" s="34">
        <v>0</v>
      </c>
      <c r="O37" s="60">
        <f>O38</f>
        <v>100</v>
      </c>
      <c r="P37" s="60">
        <f t="shared" ref="P37:U37" si="11">P38</f>
        <v>0</v>
      </c>
      <c r="Q37" s="60">
        <f t="shared" si="11"/>
        <v>0</v>
      </c>
      <c r="R37" s="60">
        <f t="shared" si="11"/>
        <v>100</v>
      </c>
      <c r="S37" s="60">
        <f t="shared" si="11"/>
        <v>0</v>
      </c>
      <c r="T37" s="60">
        <f t="shared" si="11"/>
        <v>100</v>
      </c>
      <c r="U37" s="60">
        <f t="shared" si="11"/>
        <v>0</v>
      </c>
    </row>
    <row r="38" spans="1:21" ht="19.5" customHeight="1">
      <c r="A38" s="18"/>
      <c r="B38" s="71"/>
      <c r="C38" s="72"/>
      <c r="D38" s="27"/>
      <c r="E38" s="28"/>
      <c r="F38" s="29"/>
      <c r="G38" s="29"/>
      <c r="H38" s="19"/>
      <c r="I38" s="104" t="s">
        <v>85</v>
      </c>
      <c r="J38" s="33">
        <v>657</v>
      </c>
      <c r="K38" s="30">
        <v>1</v>
      </c>
      <c r="L38" s="30">
        <v>11</v>
      </c>
      <c r="M38" s="45" t="s">
        <v>130</v>
      </c>
      <c r="N38" s="34">
        <v>800</v>
      </c>
      <c r="O38" s="60">
        <f>O39</f>
        <v>100</v>
      </c>
      <c r="P38" s="60">
        <v>0</v>
      </c>
      <c r="Q38" s="99"/>
      <c r="R38" s="60">
        <f>R39</f>
        <v>100</v>
      </c>
      <c r="S38" s="60">
        <v>0</v>
      </c>
      <c r="T38" s="60">
        <f>T39</f>
        <v>100</v>
      </c>
      <c r="U38" s="60">
        <v>0</v>
      </c>
    </row>
    <row r="39" spans="1:21" ht="18" customHeight="1">
      <c r="A39" s="18"/>
      <c r="B39" s="70"/>
      <c r="C39" s="65"/>
      <c r="D39" s="27"/>
      <c r="E39" s="28"/>
      <c r="F39" s="29"/>
      <c r="G39" s="29"/>
      <c r="H39" s="19"/>
      <c r="I39" s="109" t="s">
        <v>13</v>
      </c>
      <c r="J39" s="33">
        <v>657</v>
      </c>
      <c r="K39" s="30">
        <v>1</v>
      </c>
      <c r="L39" s="30">
        <v>11</v>
      </c>
      <c r="M39" s="45" t="s">
        <v>130</v>
      </c>
      <c r="N39" s="34">
        <v>870</v>
      </c>
      <c r="O39" s="60">
        <v>100</v>
      </c>
      <c r="P39" s="60">
        <v>0</v>
      </c>
      <c r="Q39" s="99"/>
      <c r="R39" s="60">
        <v>100</v>
      </c>
      <c r="S39" s="60">
        <v>0</v>
      </c>
      <c r="T39" s="60">
        <v>100</v>
      </c>
      <c r="U39" s="60">
        <v>0</v>
      </c>
    </row>
    <row r="40" spans="1:21" ht="18.75" customHeight="1">
      <c r="A40" s="18"/>
      <c r="B40" s="70"/>
      <c r="C40" s="65"/>
      <c r="D40" s="128">
        <v>113</v>
      </c>
      <c r="E40" s="129"/>
      <c r="F40" s="129"/>
      <c r="G40" s="129"/>
      <c r="H40" s="19">
        <v>611</v>
      </c>
      <c r="I40" s="102" t="s">
        <v>14</v>
      </c>
      <c r="J40" s="33">
        <v>657</v>
      </c>
      <c r="K40" s="30">
        <v>1</v>
      </c>
      <c r="L40" s="30">
        <v>13</v>
      </c>
      <c r="M40" s="45" t="s">
        <v>69</v>
      </c>
      <c r="N40" s="34">
        <v>0</v>
      </c>
      <c r="O40" s="60">
        <f>O41+O55+O56</f>
        <v>28082.3</v>
      </c>
      <c r="P40" s="60">
        <f t="shared" ref="P40:T40" si="12">P41+P55+P56</f>
        <v>0</v>
      </c>
      <c r="Q40" s="60" t="e">
        <f t="shared" si="12"/>
        <v>#REF!</v>
      </c>
      <c r="R40" s="97">
        <f>R41+R55+R56</f>
        <v>27567.899999999998</v>
      </c>
      <c r="S40" s="60">
        <f t="shared" si="12"/>
        <v>0</v>
      </c>
      <c r="T40" s="97">
        <f t="shared" si="12"/>
        <v>26986</v>
      </c>
      <c r="U40" s="60">
        <f>U41+U56</f>
        <v>0</v>
      </c>
    </row>
    <row r="41" spans="1:21" ht="42.75" customHeight="1">
      <c r="A41" s="18"/>
      <c r="B41" s="85"/>
      <c r="C41" s="86"/>
      <c r="D41" s="86"/>
      <c r="E41" s="31"/>
      <c r="F41" s="32"/>
      <c r="G41" s="32"/>
      <c r="H41" s="26"/>
      <c r="I41" s="110" t="s">
        <v>95</v>
      </c>
      <c r="J41" s="33">
        <v>657</v>
      </c>
      <c r="K41" s="30">
        <v>1</v>
      </c>
      <c r="L41" s="30">
        <v>13</v>
      </c>
      <c r="M41" s="45" t="s">
        <v>123</v>
      </c>
      <c r="N41" s="34">
        <v>0</v>
      </c>
      <c r="O41" s="60">
        <f>O43+O48</f>
        <v>308</v>
      </c>
      <c r="P41" s="60">
        <f t="shared" ref="P41:U41" si="13">P43+P48</f>
        <v>0</v>
      </c>
      <c r="Q41" s="60" t="e">
        <f t="shared" si="13"/>
        <v>#REF!</v>
      </c>
      <c r="R41" s="60">
        <f t="shared" si="13"/>
        <v>308</v>
      </c>
      <c r="S41" s="60">
        <f t="shared" si="13"/>
        <v>0</v>
      </c>
      <c r="T41" s="60">
        <f t="shared" si="13"/>
        <v>308</v>
      </c>
      <c r="U41" s="60">
        <f t="shared" si="13"/>
        <v>0</v>
      </c>
    </row>
    <row r="42" spans="1:21" ht="42.75" customHeight="1">
      <c r="A42" s="18"/>
      <c r="B42" s="121"/>
      <c r="C42" s="122"/>
      <c r="D42" s="122"/>
      <c r="E42" s="18"/>
      <c r="F42" s="25"/>
      <c r="G42" s="25"/>
      <c r="H42" s="26"/>
      <c r="I42" s="124" t="s">
        <v>167</v>
      </c>
      <c r="J42" s="33">
        <v>657</v>
      </c>
      <c r="K42" s="30">
        <v>1</v>
      </c>
      <c r="L42" s="30">
        <v>13</v>
      </c>
      <c r="M42" s="45" t="s">
        <v>124</v>
      </c>
      <c r="N42" s="34">
        <f>N43</f>
        <v>0</v>
      </c>
      <c r="O42" s="60">
        <f>O43</f>
        <v>273</v>
      </c>
      <c r="P42" s="60">
        <f>P43</f>
        <v>0</v>
      </c>
      <c r="Q42" s="60"/>
      <c r="R42" s="60">
        <f>R43</f>
        <v>273</v>
      </c>
      <c r="S42" s="60">
        <f>S43</f>
        <v>0</v>
      </c>
      <c r="T42" s="60">
        <f>T43</f>
        <v>273</v>
      </c>
      <c r="U42" s="60">
        <f>U43</f>
        <v>0</v>
      </c>
    </row>
    <row r="43" spans="1:21" ht="69" customHeight="1">
      <c r="A43" s="18"/>
      <c r="B43" s="70"/>
      <c r="C43" s="65"/>
      <c r="D43" s="65"/>
      <c r="E43" s="18"/>
      <c r="F43" s="25"/>
      <c r="G43" s="25" t="s">
        <v>16</v>
      </c>
      <c r="H43" s="26">
        <v>323</v>
      </c>
      <c r="I43" s="125" t="s">
        <v>116</v>
      </c>
      <c r="J43" s="33">
        <v>657</v>
      </c>
      <c r="K43" s="30">
        <v>1</v>
      </c>
      <c r="L43" s="30">
        <v>13</v>
      </c>
      <c r="M43" s="45" t="s">
        <v>134</v>
      </c>
      <c r="N43" s="34">
        <v>0</v>
      </c>
      <c r="O43" s="60">
        <f>O45+O46</f>
        <v>273</v>
      </c>
      <c r="P43" s="60">
        <f>P45+P46</f>
        <v>0</v>
      </c>
      <c r="Q43" s="60" t="e">
        <f>Q45+Q46+#REF!+Q47</f>
        <v>#REF!</v>
      </c>
      <c r="R43" s="60">
        <f>R45+R46</f>
        <v>273</v>
      </c>
      <c r="S43" s="60">
        <f>S45+S46</f>
        <v>0</v>
      </c>
      <c r="T43" s="60">
        <f>T45+T46</f>
        <v>273</v>
      </c>
      <c r="U43" s="60">
        <f>U45+U46</f>
        <v>0</v>
      </c>
    </row>
    <row r="44" spans="1:21" ht="30.75" customHeight="1">
      <c r="A44" s="18"/>
      <c r="B44" s="71"/>
      <c r="C44" s="72"/>
      <c r="D44" s="72"/>
      <c r="E44" s="18"/>
      <c r="F44" s="25"/>
      <c r="G44" s="25"/>
      <c r="H44" s="26"/>
      <c r="I44" s="105" t="s">
        <v>84</v>
      </c>
      <c r="J44" s="33">
        <v>657</v>
      </c>
      <c r="K44" s="30">
        <v>1</v>
      </c>
      <c r="L44" s="30">
        <v>13</v>
      </c>
      <c r="M44" s="45" t="s">
        <v>134</v>
      </c>
      <c r="N44" s="34">
        <v>200</v>
      </c>
      <c r="O44" s="60">
        <f>O45</f>
        <v>250</v>
      </c>
      <c r="P44" s="60">
        <v>0</v>
      </c>
      <c r="Q44" s="60"/>
      <c r="R44" s="60">
        <f>R45</f>
        <v>250</v>
      </c>
      <c r="S44" s="60">
        <v>0</v>
      </c>
      <c r="T44" s="60">
        <f>T45</f>
        <v>250</v>
      </c>
      <c r="U44" s="60">
        <v>0</v>
      </c>
    </row>
    <row r="45" spans="1:21" ht="32.25" customHeight="1">
      <c r="A45" s="18"/>
      <c r="B45" s="70"/>
      <c r="C45" s="65"/>
      <c r="D45" s="65"/>
      <c r="E45" s="31"/>
      <c r="F45" s="32"/>
      <c r="G45" s="32"/>
      <c r="H45" s="26">
        <v>244</v>
      </c>
      <c r="I45" s="105" t="s">
        <v>8</v>
      </c>
      <c r="J45" s="33">
        <v>657</v>
      </c>
      <c r="K45" s="30">
        <v>1</v>
      </c>
      <c r="L45" s="30">
        <v>13</v>
      </c>
      <c r="M45" s="45" t="s">
        <v>134</v>
      </c>
      <c r="N45" s="34">
        <v>240</v>
      </c>
      <c r="O45" s="60">
        <v>250</v>
      </c>
      <c r="P45" s="60">
        <v>0</v>
      </c>
      <c r="Q45" s="99">
        <v>0</v>
      </c>
      <c r="R45" s="97">
        <v>250</v>
      </c>
      <c r="S45" s="97">
        <v>0</v>
      </c>
      <c r="T45" s="97">
        <v>250</v>
      </c>
      <c r="U45" s="97">
        <v>0</v>
      </c>
    </row>
    <row r="46" spans="1:21" s="43" customFormat="1" ht="22.5" customHeight="1">
      <c r="A46" s="35"/>
      <c r="B46" s="36"/>
      <c r="C46" s="37"/>
      <c r="D46" s="37"/>
      <c r="E46" s="38"/>
      <c r="F46" s="39"/>
      <c r="G46" s="39"/>
      <c r="H46" s="40"/>
      <c r="I46" s="105" t="s">
        <v>85</v>
      </c>
      <c r="J46" s="41">
        <v>657</v>
      </c>
      <c r="K46" s="42">
        <v>1</v>
      </c>
      <c r="L46" s="42">
        <v>13</v>
      </c>
      <c r="M46" s="45" t="s">
        <v>134</v>
      </c>
      <c r="N46" s="87">
        <v>800</v>
      </c>
      <c r="O46" s="97">
        <f>O47</f>
        <v>23</v>
      </c>
      <c r="P46" s="97">
        <v>0</v>
      </c>
      <c r="Q46" s="100"/>
      <c r="R46" s="97">
        <f>R47</f>
        <v>23</v>
      </c>
      <c r="S46" s="97">
        <v>0</v>
      </c>
      <c r="T46" s="97">
        <f>T47</f>
        <v>23</v>
      </c>
      <c r="U46" s="97">
        <v>0</v>
      </c>
    </row>
    <row r="47" spans="1:21" s="43" customFormat="1" ht="21.75" customHeight="1">
      <c r="A47" s="35"/>
      <c r="B47" s="36"/>
      <c r="C47" s="37"/>
      <c r="D47" s="37"/>
      <c r="E47" s="38"/>
      <c r="F47" s="39"/>
      <c r="G47" s="39"/>
      <c r="H47" s="40"/>
      <c r="I47" s="105" t="s">
        <v>86</v>
      </c>
      <c r="J47" s="41">
        <v>657</v>
      </c>
      <c r="K47" s="42">
        <v>1</v>
      </c>
      <c r="L47" s="42">
        <v>13</v>
      </c>
      <c r="M47" s="45" t="s">
        <v>134</v>
      </c>
      <c r="N47" s="87">
        <v>850</v>
      </c>
      <c r="O47" s="97">
        <v>23</v>
      </c>
      <c r="P47" s="97">
        <v>0</v>
      </c>
      <c r="Q47" s="100"/>
      <c r="R47" s="97">
        <v>23</v>
      </c>
      <c r="S47" s="97">
        <v>0</v>
      </c>
      <c r="T47" s="97">
        <v>23</v>
      </c>
      <c r="U47" s="97">
        <v>0</v>
      </c>
    </row>
    <row r="48" spans="1:21" ht="48" customHeight="1">
      <c r="A48" s="18"/>
      <c r="B48" s="70"/>
      <c r="C48" s="65"/>
      <c r="D48" s="65"/>
      <c r="E48" s="31"/>
      <c r="F48" s="32"/>
      <c r="G48" s="32"/>
      <c r="H48" s="26"/>
      <c r="I48" s="105" t="s">
        <v>117</v>
      </c>
      <c r="J48" s="33">
        <v>657</v>
      </c>
      <c r="K48" s="30">
        <v>1</v>
      </c>
      <c r="L48" s="30">
        <v>13</v>
      </c>
      <c r="M48" s="44" t="s">
        <v>135</v>
      </c>
      <c r="N48" s="34">
        <v>0</v>
      </c>
      <c r="O48" s="60">
        <f t="shared" ref="O48:U48" si="14">O50</f>
        <v>35</v>
      </c>
      <c r="P48" s="60">
        <f t="shared" si="14"/>
        <v>0</v>
      </c>
      <c r="Q48" s="60">
        <f t="shared" si="14"/>
        <v>0</v>
      </c>
      <c r="R48" s="60">
        <f t="shared" si="14"/>
        <v>35</v>
      </c>
      <c r="S48" s="60">
        <f t="shared" si="14"/>
        <v>0</v>
      </c>
      <c r="T48" s="60">
        <f t="shared" si="14"/>
        <v>35</v>
      </c>
      <c r="U48" s="60">
        <f t="shared" si="14"/>
        <v>0</v>
      </c>
    </row>
    <row r="49" spans="1:21" ht="23.25" customHeight="1">
      <c r="A49" s="18"/>
      <c r="B49" s="71"/>
      <c r="C49" s="72"/>
      <c r="D49" s="72"/>
      <c r="E49" s="31"/>
      <c r="F49" s="32"/>
      <c r="G49" s="32"/>
      <c r="H49" s="26"/>
      <c r="I49" s="105" t="s">
        <v>84</v>
      </c>
      <c r="J49" s="33">
        <v>657</v>
      </c>
      <c r="K49" s="30">
        <v>1</v>
      </c>
      <c r="L49" s="30">
        <v>13</v>
      </c>
      <c r="M49" s="44" t="s">
        <v>135</v>
      </c>
      <c r="N49" s="34">
        <v>200</v>
      </c>
      <c r="O49" s="60">
        <f>O50</f>
        <v>35</v>
      </c>
      <c r="P49" s="60">
        <v>0</v>
      </c>
      <c r="Q49" s="60"/>
      <c r="R49" s="60">
        <v>0</v>
      </c>
      <c r="S49" s="60">
        <v>0</v>
      </c>
      <c r="T49" s="60">
        <v>0</v>
      </c>
      <c r="U49" s="60">
        <v>0</v>
      </c>
    </row>
    <row r="50" spans="1:21" ht="27.75" customHeight="1">
      <c r="A50" s="18"/>
      <c r="B50" s="70"/>
      <c r="C50" s="65"/>
      <c r="D50" s="65"/>
      <c r="E50" s="31"/>
      <c r="F50" s="32"/>
      <c r="G50" s="32"/>
      <c r="H50" s="26"/>
      <c r="I50" s="105" t="s">
        <v>8</v>
      </c>
      <c r="J50" s="33">
        <v>657</v>
      </c>
      <c r="K50" s="30">
        <v>1</v>
      </c>
      <c r="L50" s="30">
        <v>13</v>
      </c>
      <c r="M50" s="44" t="s">
        <v>135</v>
      </c>
      <c r="N50" s="34">
        <v>240</v>
      </c>
      <c r="O50" s="60">
        <v>35</v>
      </c>
      <c r="P50" s="60">
        <v>0</v>
      </c>
      <c r="Q50" s="99"/>
      <c r="R50" s="60">
        <v>35</v>
      </c>
      <c r="S50" s="60">
        <v>0</v>
      </c>
      <c r="T50" s="60">
        <v>35</v>
      </c>
      <c r="U50" s="60">
        <v>0</v>
      </c>
    </row>
    <row r="51" spans="1:21" ht="27.75" customHeight="1">
      <c r="A51" s="18"/>
      <c r="B51" s="121"/>
      <c r="C51" s="122"/>
      <c r="D51" s="27"/>
      <c r="E51" s="28"/>
      <c r="F51" s="29"/>
      <c r="G51" s="29"/>
      <c r="H51" s="19"/>
      <c r="I51" s="105" t="s">
        <v>98</v>
      </c>
      <c r="J51" s="33">
        <v>657</v>
      </c>
      <c r="K51" s="30">
        <v>1</v>
      </c>
      <c r="L51" s="30">
        <v>13</v>
      </c>
      <c r="M51" s="45" t="s">
        <v>129</v>
      </c>
      <c r="N51" s="34"/>
      <c r="O51" s="34">
        <f t="shared" ref="O51:U52" si="15">O53</f>
        <v>0</v>
      </c>
      <c r="P51" s="34">
        <f t="shared" si="15"/>
        <v>0</v>
      </c>
      <c r="Q51" s="34">
        <f t="shared" si="15"/>
        <v>0</v>
      </c>
      <c r="R51" s="34">
        <f t="shared" si="15"/>
        <v>2481.1999999999998</v>
      </c>
      <c r="S51" s="34">
        <f t="shared" si="15"/>
        <v>0</v>
      </c>
      <c r="T51" s="34">
        <f t="shared" si="15"/>
        <v>4953.3999999999996</v>
      </c>
      <c r="U51" s="34">
        <f t="shared" si="15"/>
        <v>0</v>
      </c>
    </row>
    <row r="52" spans="1:21" ht="27.75" customHeight="1">
      <c r="A52" s="18"/>
      <c r="B52" s="121"/>
      <c r="C52" s="122"/>
      <c r="D52" s="27"/>
      <c r="E52" s="28"/>
      <c r="F52" s="29"/>
      <c r="G52" s="29"/>
      <c r="H52" s="19"/>
      <c r="I52" s="105" t="s">
        <v>169</v>
      </c>
      <c r="J52" s="33">
        <v>657</v>
      </c>
      <c r="K52" s="30">
        <v>1</v>
      </c>
      <c r="L52" s="30">
        <v>13</v>
      </c>
      <c r="M52" s="45" t="s">
        <v>128</v>
      </c>
      <c r="N52" s="34"/>
      <c r="O52" s="34">
        <f t="shared" si="15"/>
        <v>0</v>
      </c>
      <c r="P52" s="34">
        <f t="shared" si="15"/>
        <v>0</v>
      </c>
      <c r="Q52" s="34">
        <f t="shared" si="15"/>
        <v>0</v>
      </c>
      <c r="R52" s="34">
        <f t="shared" si="15"/>
        <v>2481.1999999999998</v>
      </c>
      <c r="S52" s="34">
        <f t="shared" si="15"/>
        <v>0</v>
      </c>
      <c r="T52" s="34">
        <f t="shared" si="15"/>
        <v>4953.3999999999996</v>
      </c>
      <c r="U52" s="34">
        <f t="shared" si="15"/>
        <v>0</v>
      </c>
    </row>
    <row r="53" spans="1:21" ht="54" customHeight="1">
      <c r="A53" s="18"/>
      <c r="B53" s="121"/>
      <c r="C53" s="122"/>
      <c r="D53" s="27"/>
      <c r="E53" s="28"/>
      <c r="F53" s="29"/>
      <c r="G53" s="29"/>
      <c r="H53" s="19"/>
      <c r="I53" s="116" t="s">
        <v>168</v>
      </c>
      <c r="J53" s="33">
        <v>657</v>
      </c>
      <c r="K53" s="30">
        <v>1</v>
      </c>
      <c r="L53" s="30">
        <v>13</v>
      </c>
      <c r="M53" s="45" t="s">
        <v>131</v>
      </c>
      <c r="N53" s="34"/>
      <c r="O53" s="34">
        <f t="shared" ref="O53" si="16">O55</f>
        <v>0</v>
      </c>
      <c r="P53" s="34">
        <f t="shared" ref="P53" si="17">P55</f>
        <v>0</v>
      </c>
      <c r="Q53" s="34">
        <f t="shared" ref="Q53" si="18">Q55</f>
        <v>0</v>
      </c>
      <c r="R53" s="34">
        <f t="shared" ref="R53" si="19">R55</f>
        <v>2481.1999999999998</v>
      </c>
      <c r="S53" s="34">
        <f t="shared" ref="S53" si="20">S55</f>
        <v>0</v>
      </c>
      <c r="T53" s="34">
        <f t="shared" ref="T53" si="21">T55</f>
        <v>4953.3999999999996</v>
      </c>
      <c r="U53" s="34">
        <f t="shared" ref="U53" si="22">U55</f>
        <v>0</v>
      </c>
    </row>
    <row r="54" spans="1:21" ht="27.75" customHeight="1">
      <c r="A54" s="18"/>
      <c r="B54" s="121"/>
      <c r="C54" s="122"/>
      <c r="D54" s="27"/>
      <c r="E54" s="28"/>
      <c r="F54" s="29"/>
      <c r="G54" s="29"/>
      <c r="H54" s="19"/>
      <c r="I54" s="105" t="s">
        <v>85</v>
      </c>
      <c r="J54" s="33">
        <v>657</v>
      </c>
      <c r="K54" s="30">
        <v>1</v>
      </c>
      <c r="L54" s="30">
        <v>13</v>
      </c>
      <c r="M54" s="45" t="s">
        <v>131</v>
      </c>
      <c r="N54" s="34">
        <v>800</v>
      </c>
      <c r="O54" s="34">
        <f>O55</f>
        <v>0</v>
      </c>
      <c r="P54" s="34">
        <f t="shared" ref="P54:U54" si="23">P55</f>
        <v>0</v>
      </c>
      <c r="Q54" s="34">
        <f t="shared" si="23"/>
        <v>0</v>
      </c>
      <c r="R54" s="34">
        <f t="shared" si="23"/>
        <v>2481.1999999999998</v>
      </c>
      <c r="S54" s="34">
        <f t="shared" si="23"/>
        <v>0</v>
      </c>
      <c r="T54" s="34">
        <f t="shared" si="23"/>
        <v>4953.3999999999996</v>
      </c>
      <c r="U54" s="34">
        <f t="shared" si="23"/>
        <v>0</v>
      </c>
    </row>
    <row r="55" spans="1:21" ht="18" customHeight="1">
      <c r="A55" s="18"/>
      <c r="B55" s="118"/>
      <c r="C55" s="119"/>
      <c r="D55" s="27"/>
      <c r="E55" s="28"/>
      <c r="F55" s="29"/>
      <c r="G55" s="29"/>
      <c r="H55" s="19"/>
      <c r="I55" s="105" t="s">
        <v>76</v>
      </c>
      <c r="J55" s="33">
        <v>657</v>
      </c>
      <c r="K55" s="30">
        <v>1</v>
      </c>
      <c r="L55" s="30">
        <v>13</v>
      </c>
      <c r="M55" s="45" t="s">
        <v>131</v>
      </c>
      <c r="N55" s="34">
        <v>870</v>
      </c>
      <c r="O55" s="60">
        <v>0</v>
      </c>
      <c r="P55" s="60">
        <v>0</v>
      </c>
      <c r="Q55" s="99"/>
      <c r="R55" s="60">
        <v>2481.1999999999998</v>
      </c>
      <c r="S55" s="60">
        <v>0</v>
      </c>
      <c r="T55" s="60">
        <v>4953.3999999999996</v>
      </c>
      <c r="U55" s="60">
        <v>0</v>
      </c>
    </row>
    <row r="56" spans="1:21" ht="42.75" customHeight="1">
      <c r="A56" s="18"/>
      <c r="B56" s="70"/>
      <c r="C56" s="65"/>
      <c r="D56" s="65"/>
      <c r="E56" s="31"/>
      <c r="F56" s="32"/>
      <c r="G56" s="32"/>
      <c r="H56" s="26"/>
      <c r="I56" s="110" t="s">
        <v>100</v>
      </c>
      <c r="J56" s="33">
        <v>657</v>
      </c>
      <c r="K56" s="30">
        <v>1</v>
      </c>
      <c r="L56" s="30">
        <v>13</v>
      </c>
      <c r="M56" s="45" t="s">
        <v>132</v>
      </c>
      <c r="N56" s="34">
        <v>0</v>
      </c>
      <c r="O56" s="60">
        <f>O58</f>
        <v>27774.3</v>
      </c>
      <c r="P56" s="60">
        <v>0</v>
      </c>
      <c r="Q56" s="99"/>
      <c r="R56" s="60">
        <f>R58</f>
        <v>24778.699999999997</v>
      </c>
      <c r="S56" s="60">
        <v>0</v>
      </c>
      <c r="T56" s="60">
        <f>T58</f>
        <v>21724.6</v>
      </c>
      <c r="U56" s="60">
        <v>0</v>
      </c>
    </row>
    <row r="57" spans="1:21" ht="42.75" customHeight="1">
      <c r="A57" s="18"/>
      <c r="B57" s="121"/>
      <c r="C57" s="122"/>
      <c r="D57" s="122"/>
      <c r="E57" s="31"/>
      <c r="F57" s="32"/>
      <c r="G57" s="32"/>
      <c r="H57" s="26"/>
      <c r="I57" s="110" t="s">
        <v>171</v>
      </c>
      <c r="J57" s="33">
        <v>657</v>
      </c>
      <c r="K57" s="30">
        <v>1</v>
      </c>
      <c r="L57" s="30">
        <v>13</v>
      </c>
      <c r="M57" s="45" t="s">
        <v>170</v>
      </c>
      <c r="N57" s="34">
        <v>0</v>
      </c>
      <c r="O57" s="60">
        <f>O58</f>
        <v>27774.3</v>
      </c>
      <c r="P57" s="60">
        <f t="shared" ref="P57:U57" si="24">P58</f>
        <v>0</v>
      </c>
      <c r="Q57" s="60" t="e">
        <f t="shared" si="24"/>
        <v>#REF!</v>
      </c>
      <c r="R57" s="60">
        <f t="shared" si="24"/>
        <v>24778.699999999997</v>
      </c>
      <c r="S57" s="60">
        <f t="shared" si="24"/>
        <v>0</v>
      </c>
      <c r="T57" s="60">
        <f t="shared" si="24"/>
        <v>21724.6</v>
      </c>
      <c r="U57" s="60">
        <f t="shared" si="24"/>
        <v>0</v>
      </c>
    </row>
    <row r="58" spans="1:21" ht="51.75" customHeight="1">
      <c r="A58" s="18"/>
      <c r="B58" s="70"/>
      <c r="C58" s="65"/>
      <c r="D58" s="65"/>
      <c r="E58" s="31"/>
      <c r="F58" s="32"/>
      <c r="G58" s="32"/>
      <c r="H58" s="26"/>
      <c r="I58" s="110" t="s">
        <v>101</v>
      </c>
      <c r="J58" s="33">
        <v>657</v>
      </c>
      <c r="K58" s="30">
        <v>1</v>
      </c>
      <c r="L58" s="30">
        <v>13</v>
      </c>
      <c r="M58" s="45" t="s">
        <v>133</v>
      </c>
      <c r="N58" s="34">
        <v>0</v>
      </c>
      <c r="O58" s="60">
        <f>O59+O61+O63</f>
        <v>27774.3</v>
      </c>
      <c r="P58" s="60">
        <f>P59+P60+P61+P62+P63</f>
        <v>0</v>
      </c>
      <c r="Q58" s="60" t="e">
        <f>Q59+Q60+Q61+Q62+Q63+#REF!</f>
        <v>#REF!</v>
      </c>
      <c r="R58" s="60">
        <f>R59+R61+R63</f>
        <v>24778.699999999997</v>
      </c>
      <c r="S58" s="60">
        <f>S59+S60+S61+S62+S63</f>
        <v>0</v>
      </c>
      <c r="T58" s="60">
        <f>T59+T61+T63</f>
        <v>21724.6</v>
      </c>
      <c r="U58" s="60">
        <v>0</v>
      </c>
    </row>
    <row r="59" spans="1:21" ht="54.75" customHeight="1">
      <c r="A59" s="18"/>
      <c r="B59" s="70"/>
      <c r="C59" s="65"/>
      <c r="D59" s="65"/>
      <c r="E59" s="31"/>
      <c r="F59" s="32"/>
      <c r="G59" s="32"/>
      <c r="H59" s="26"/>
      <c r="I59" s="110" t="s">
        <v>82</v>
      </c>
      <c r="J59" s="33">
        <v>657</v>
      </c>
      <c r="K59" s="30">
        <v>1</v>
      </c>
      <c r="L59" s="30">
        <v>13</v>
      </c>
      <c r="M59" s="45" t="s">
        <v>133</v>
      </c>
      <c r="N59" s="34">
        <v>100</v>
      </c>
      <c r="O59" s="60">
        <f>O60</f>
        <v>21093.599999999999</v>
      </c>
      <c r="P59" s="60">
        <v>0</v>
      </c>
      <c r="Q59" s="99"/>
      <c r="R59" s="60">
        <f>R60</f>
        <v>20993.599999999999</v>
      </c>
      <c r="S59" s="60">
        <v>0</v>
      </c>
      <c r="T59" s="60">
        <f>T60</f>
        <v>20898.599999999999</v>
      </c>
      <c r="U59" s="60">
        <v>0</v>
      </c>
    </row>
    <row r="60" spans="1:21" ht="21.75" customHeight="1">
      <c r="A60" s="18"/>
      <c r="B60" s="70"/>
      <c r="C60" s="65"/>
      <c r="D60" s="65"/>
      <c r="E60" s="31"/>
      <c r="F60" s="32"/>
      <c r="G60" s="32"/>
      <c r="H60" s="26"/>
      <c r="I60" s="110" t="s">
        <v>87</v>
      </c>
      <c r="J60" s="33">
        <v>657</v>
      </c>
      <c r="K60" s="30">
        <v>1</v>
      </c>
      <c r="L60" s="30">
        <v>13</v>
      </c>
      <c r="M60" s="45" t="s">
        <v>133</v>
      </c>
      <c r="N60" s="34">
        <v>110</v>
      </c>
      <c r="O60" s="120">
        <f>100+20993.6</f>
        <v>21093.599999999999</v>
      </c>
      <c r="P60" s="60">
        <v>0</v>
      </c>
      <c r="Q60" s="99"/>
      <c r="R60" s="60">
        <v>20993.599999999999</v>
      </c>
      <c r="S60" s="60">
        <v>0</v>
      </c>
      <c r="T60" s="60">
        <v>20898.599999999999</v>
      </c>
      <c r="U60" s="60">
        <v>0</v>
      </c>
    </row>
    <row r="61" spans="1:21" ht="27" customHeight="1">
      <c r="A61" s="18"/>
      <c r="B61" s="70"/>
      <c r="C61" s="65"/>
      <c r="D61" s="65"/>
      <c r="E61" s="31"/>
      <c r="F61" s="32"/>
      <c r="G61" s="32"/>
      <c r="H61" s="26"/>
      <c r="I61" s="105" t="s">
        <v>84</v>
      </c>
      <c r="J61" s="33">
        <v>657</v>
      </c>
      <c r="K61" s="30">
        <v>1</v>
      </c>
      <c r="L61" s="30">
        <v>13</v>
      </c>
      <c r="M61" s="45" t="s">
        <v>133</v>
      </c>
      <c r="N61" s="34">
        <v>200</v>
      </c>
      <c r="O61" s="60">
        <f>O62</f>
        <v>6598.7</v>
      </c>
      <c r="P61" s="60">
        <v>0</v>
      </c>
      <c r="Q61" s="99"/>
      <c r="R61" s="60">
        <f>R62</f>
        <v>3703.1</v>
      </c>
      <c r="S61" s="60">
        <v>0</v>
      </c>
      <c r="T61" s="60">
        <f>T62</f>
        <v>744</v>
      </c>
      <c r="U61" s="60">
        <v>0</v>
      </c>
    </row>
    <row r="62" spans="1:21" ht="30" customHeight="1">
      <c r="A62" s="51"/>
      <c r="B62" s="52"/>
      <c r="C62" s="27"/>
      <c r="D62" s="27"/>
      <c r="E62" s="28"/>
      <c r="F62" s="29"/>
      <c r="G62" s="29"/>
      <c r="H62" s="53"/>
      <c r="I62" s="105" t="s">
        <v>8</v>
      </c>
      <c r="J62" s="33">
        <v>657</v>
      </c>
      <c r="K62" s="30">
        <v>1</v>
      </c>
      <c r="L62" s="30">
        <v>13</v>
      </c>
      <c r="M62" s="45" t="s">
        <v>133</v>
      </c>
      <c r="N62" s="34">
        <v>240</v>
      </c>
      <c r="O62" s="60">
        <f>3014.5+3584.2</f>
        <v>6598.7</v>
      </c>
      <c r="P62" s="60">
        <v>0</v>
      </c>
      <c r="Q62" s="99"/>
      <c r="R62" s="60">
        <v>3703.1</v>
      </c>
      <c r="S62" s="60">
        <v>0</v>
      </c>
      <c r="T62" s="60">
        <v>744</v>
      </c>
      <c r="U62" s="60">
        <v>0</v>
      </c>
    </row>
    <row r="63" spans="1:21" ht="19.5" customHeight="1">
      <c r="A63" s="62"/>
      <c r="B63" s="55"/>
      <c r="C63" s="66"/>
      <c r="D63" s="66"/>
      <c r="E63" s="62"/>
      <c r="F63" s="64"/>
      <c r="G63" s="64"/>
      <c r="H63" s="56"/>
      <c r="I63" s="105" t="s">
        <v>85</v>
      </c>
      <c r="J63" s="33">
        <v>657</v>
      </c>
      <c r="K63" s="30">
        <v>1</v>
      </c>
      <c r="L63" s="30">
        <v>13</v>
      </c>
      <c r="M63" s="45" t="s">
        <v>133</v>
      </c>
      <c r="N63" s="34">
        <v>800</v>
      </c>
      <c r="O63" s="60">
        <f>O64</f>
        <v>82</v>
      </c>
      <c r="P63" s="60">
        <v>0</v>
      </c>
      <c r="Q63" s="99"/>
      <c r="R63" s="60">
        <f>R64</f>
        <v>82</v>
      </c>
      <c r="S63" s="60">
        <v>0</v>
      </c>
      <c r="T63" s="60">
        <f>T64</f>
        <v>82</v>
      </c>
      <c r="U63" s="60">
        <v>0</v>
      </c>
    </row>
    <row r="64" spans="1:21" ht="19.5" customHeight="1">
      <c r="A64" s="18"/>
      <c r="B64" s="70"/>
      <c r="C64" s="65"/>
      <c r="D64" s="24"/>
      <c r="E64" s="63"/>
      <c r="F64" s="57"/>
      <c r="G64" s="57"/>
      <c r="H64" s="19"/>
      <c r="I64" s="105" t="s">
        <v>86</v>
      </c>
      <c r="J64" s="33">
        <v>657</v>
      </c>
      <c r="K64" s="30">
        <v>1</v>
      </c>
      <c r="L64" s="30">
        <v>13</v>
      </c>
      <c r="M64" s="45" t="s">
        <v>133</v>
      </c>
      <c r="N64" s="34">
        <v>850</v>
      </c>
      <c r="O64" s="60">
        <v>82</v>
      </c>
      <c r="P64" s="60">
        <v>0</v>
      </c>
      <c r="Q64" s="99"/>
      <c r="R64" s="60">
        <v>82</v>
      </c>
      <c r="S64" s="60">
        <v>0</v>
      </c>
      <c r="T64" s="60">
        <v>82</v>
      </c>
      <c r="U64" s="60">
        <v>0</v>
      </c>
    </row>
    <row r="65" spans="1:21" ht="15.75" customHeight="1">
      <c r="A65" s="18"/>
      <c r="B65" s="23"/>
      <c r="C65" s="24"/>
      <c r="D65" s="24"/>
      <c r="E65" s="18"/>
      <c r="F65" s="25"/>
      <c r="G65" s="25"/>
      <c r="H65" s="54"/>
      <c r="I65" s="111" t="s">
        <v>17</v>
      </c>
      <c r="J65" s="88">
        <v>657</v>
      </c>
      <c r="K65" s="89">
        <v>2</v>
      </c>
      <c r="L65" s="89">
        <v>0</v>
      </c>
      <c r="M65" s="50" t="s">
        <v>69</v>
      </c>
      <c r="N65" s="90">
        <v>0</v>
      </c>
      <c r="O65" s="98">
        <f t="shared" ref="O65:P66" si="25">O66</f>
        <v>466.4</v>
      </c>
      <c r="P65" s="98">
        <f t="shared" si="25"/>
        <v>466.4</v>
      </c>
      <c r="Q65" s="99"/>
      <c r="R65" s="98">
        <f t="shared" ref="R65:U66" si="26">R66</f>
        <v>466.4</v>
      </c>
      <c r="S65" s="98">
        <f t="shared" si="26"/>
        <v>466.4</v>
      </c>
      <c r="T65" s="98">
        <f t="shared" si="26"/>
        <v>481.2</v>
      </c>
      <c r="U65" s="98">
        <f>U66</f>
        <v>481.2</v>
      </c>
    </row>
    <row r="66" spans="1:21" ht="15.75" customHeight="1">
      <c r="A66" s="18"/>
      <c r="B66" s="70"/>
      <c r="C66" s="65"/>
      <c r="D66" s="65"/>
      <c r="E66" s="31"/>
      <c r="F66" s="32"/>
      <c r="G66" s="32"/>
      <c r="H66" s="26"/>
      <c r="I66" s="102" t="s">
        <v>18</v>
      </c>
      <c r="J66" s="33">
        <v>657</v>
      </c>
      <c r="K66" s="30">
        <v>2</v>
      </c>
      <c r="L66" s="30">
        <v>3</v>
      </c>
      <c r="M66" s="45" t="s">
        <v>69</v>
      </c>
      <c r="N66" s="34">
        <v>0</v>
      </c>
      <c r="O66" s="60">
        <f t="shared" si="25"/>
        <v>466.4</v>
      </c>
      <c r="P66" s="60">
        <f t="shared" si="25"/>
        <v>466.4</v>
      </c>
      <c r="Q66" s="99"/>
      <c r="R66" s="60">
        <f t="shared" si="26"/>
        <v>466.4</v>
      </c>
      <c r="S66" s="60">
        <f t="shared" si="26"/>
        <v>466.4</v>
      </c>
      <c r="T66" s="60">
        <f t="shared" si="26"/>
        <v>481.2</v>
      </c>
      <c r="U66" s="60">
        <f t="shared" si="26"/>
        <v>481.2</v>
      </c>
    </row>
    <row r="67" spans="1:21" ht="43.5" customHeight="1">
      <c r="A67" s="18"/>
      <c r="B67" s="70"/>
      <c r="C67" s="65"/>
      <c r="D67" s="65"/>
      <c r="E67" s="31"/>
      <c r="F67" s="32"/>
      <c r="G67" s="32"/>
      <c r="H67" s="26"/>
      <c r="I67" s="105" t="s">
        <v>102</v>
      </c>
      <c r="J67" s="33">
        <v>657</v>
      </c>
      <c r="K67" s="30">
        <v>2</v>
      </c>
      <c r="L67" s="30">
        <v>3</v>
      </c>
      <c r="M67" s="44" t="s">
        <v>124</v>
      </c>
      <c r="N67" s="34">
        <v>0</v>
      </c>
      <c r="O67" s="60">
        <f>O69</f>
        <v>466.4</v>
      </c>
      <c r="P67" s="60">
        <f>P69</f>
        <v>466.4</v>
      </c>
      <c r="Q67" s="99"/>
      <c r="R67" s="60">
        <f>R69</f>
        <v>466.4</v>
      </c>
      <c r="S67" s="60">
        <f>S69</f>
        <v>466.4</v>
      </c>
      <c r="T67" s="60">
        <f>T69</f>
        <v>481.2</v>
      </c>
      <c r="U67" s="60">
        <f>U69</f>
        <v>481.2</v>
      </c>
    </row>
    <row r="68" spans="1:21" ht="43.5" customHeight="1">
      <c r="A68" s="18"/>
      <c r="B68" s="121"/>
      <c r="C68" s="122"/>
      <c r="D68" s="122"/>
      <c r="E68" s="31"/>
      <c r="F68" s="32"/>
      <c r="G68" s="32"/>
      <c r="H68" s="26"/>
      <c r="I68" s="105" t="s">
        <v>167</v>
      </c>
      <c r="J68" s="33">
        <v>657</v>
      </c>
      <c r="K68" s="30">
        <v>2</v>
      </c>
      <c r="L68" s="30">
        <v>3</v>
      </c>
      <c r="M68" s="44" t="s">
        <v>124</v>
      </c>
      <c r="N68" s="34"/>
      <c r="O68" s="60">
        <f>O69</f>
        <v>466.4</v>
      </c>
      <c r="P68" s="60">
        <f t="shared" ref="P68:T68" si="27">P69</f>
        <v>466.4</v>
      </c>
      <c r="Q68" s="60">
        <f t="shared" si="27"/>
        <v>48.8</v>
      </c>
      <c r="R68" s="60">
        <f t="shared" si="27"/>
        <v>466.4</v>
      </c>
      <c r="S68" s="60">
        <f t="shared" si="27"/>
        <v>466.4</v>
      </c>
      <c r="T68" s="60">
        <f t="shared" si="27"/>
        <v>481.2</v>
      </c>
      <c r="U68" s="60"/>
    </row>
    <row r="69" spans="1:21" ht="66" customHeight="1">
      <c r="A69" s="18"/>
      <c r="B69" s="70"/>
      <c r="C69" s="65"/>
      <c r="D69" s="65"/>
      <c r="E69" s="31"/>
      <c r="F69" s="32"/>
      <c r="G69" s="32"/>
      <c r="H69" s="26"/>
      <c r="I69" s="105" t="s">
        <v>103</v>
      </c>
      <c r="J69" s="33">
        <v>657</v>
      </c>
      <c r="K69" s="30">
        <v>2</v>
      </c>
      <c r="L69" s="30">
        <v>3</v>
      </c>
      <c r="M69" s="44" t="s">
        <v>136</v>
      </c>
      <c r="N69" s="34">
        <v>0</v>
      </c>
      <c r="O69" s="60">
        <f>O70+O72</f>
        <v>466.4</v>
      </c>
      <c r="P69" s="60">
        <f t="shared" ref="P69:U69" si="28">P70+P72</f>
        <v>466.4</v>
      </c>
      <c r="Q69" s="60">
        <f t="shared" si="28"/>
        <v>48.8</v>
      </c>
      <c r="R69" s="60">
        <f t="shared" si="28"/>
        <v>466.4</v>
      </c>
      <c r="S69" s="60">
        <f t="shared" si="28"/>
        <v>466.4</v>
      </c>
      <c r="T69" s="60">
        <f t="shared" si="28"/>
        <v>481.2</v>
      </c>
      <c r="U69" s="60">
        <f t="shared" si="28"/>
        <v>481.2</v>
      </c>
    </row>
    <row r="70" spans="1:21" ht="54" customHeight="1">
      <c r="A70" s="18"/>
      <c r="B70" s="70"/>
      <c r="C70" s="65"/>
      <c r="D70" s="65"/>
      <c r="E70" s="31"/>
      <c r="F70" s="32"/>
      <c r="G70" s="32"/>
      <c r="H70" s="26">
        <v>321</v>
      </c>
      <c r="I70" s="105" t="s">
        <v>82</v>
      </c>
      <c r="J70" s="33">
        <v>657</v>
      </c>
      <c r="K70" s="30">
        <v>2</v>
      </c>
      <c r="L70" s="30">
        <v>3</v>
      </c>
      <c r="M70" s="44" t="s">
        <v>136</v>
      </c>
      <c r="N70" s="34">
        <v>100</v>
      </c>
      <c r="O70" s="60">
        <f>O71</f>
        <v>217.5</v>
      </c>
      <c r="P70" s="60">
        <f t="shared" ref="P70:U70" si="29">P71</f>
        <v>217.5</v>
      </c>
      <c r="Q70" s="60">
        <f t="shared" si="29"/>
        <v>0</v>
      </c>
      <c r="R70" s="60">
        <f t="shared" si="29"/>
        <v>217.5</v>
      </c>
      <c r="S70" s="60">
        <f t="shared" si="29"/>
        <v>217.5</v>
      </c>
      <c r="T70" s="60">
        <f t="shared" si="29"/>
        <v>217.5</v>
      </c>
      <c r="U70" s="60">
        <f t="shared" si="29"/>
        <v>217.5</v>
      </c>
    </row>
    <row r="71" spans="1:21" ht="28.5" customHeight="1">
      <c r="A71" s="18"/>
      <c r="B71" s="70"/>
      <c r="C71" s="65"/>
      <c r="D71" s="65"/>
      <c r="E71" s="31"/>
      <c r="F71" s="32"/>
      <c r="G71" s="32"/>
      <c r="H71" s="26">
        <v>323</v>
      </c>
      <c r="I71" s="105" t="s">
        <v>83</v>
      </c>
      <c r="J71" s="33">
        <v>657</v>
      </c>
      <c r="K71" s="30">
        <v>2</v>
      </c>
      <c r="L71" s="30">
        <v>3</v>
      </c>
      <c r="M71" s="44" t="s">
        <v>136</v>
      </c>
      <c r="N71" s="34">
        <v>120</v>
      </c>
      <c r="O71" s="60">
        <v>217.5</v>
      </c>
      <c r="P71" s="60">
        <f>O71</f>
        <v>217.5</v>
      </c>
      <c r="Q71" s="99">
        <v>0</v>
      </c>
      <c r="R71" s="60">
        <v>217.5</v>
      </c>
      <c r="S71" s="60">
        <f>R71</f>
        <v>217.5</v>
      </c>
      <c r="T71" s="60">
        <v>217.5</v>
      </c>
      <c r="U71" s="60">
        <f>T71</f>
        <v>217.5</v>
      </c>
    </row>
    <row r="72" spans="1:21" ht="32.25" customHeight="1">
      <c r="A72" s="18"/>
      <c r="B72" s="70"/>
      <c r="C72" s="65"/>
      <c r="D72" s="65"/>
      <c r="E72" s="31"/>
      <c r="F72" s="32"/>
      <c r="G72" s="32"/>
      <c r="H72" s="26"/>
      <c r="I72" s="105" t="s">
        <v>84</v>
      </c>
      <c r="J72" s="33">
        <v>657</v>
      </c>
      <c r="K72" s="30">
        <v>2</v>
      </c>
      <c r="L72" s="30">
        <v>3</v>
      </c>
      <c r="M72" s="44" t="s">
        <v>136</v>
      </c>
      <c r="N72" s="34">
        <v>200</v>
      </c>
      <c r="O72" s="60">
        <f>O73</f>
        <v>248.9</v>
      </c>
      <c r="P72" s="60">
        <f t="shared" ref="P72:T72" si="30">P73</f>
        <v>248.9</v>
      </c>
      <c r="Q72" s="60">
        <f t="shared" si="30"/>
        <v>48.8</v>
      </c>
      <c r="R72" s="60">
        <f t="shared" si="30"/>
        <v>248.9</v>
      </c>
      <c r="S72" s="60">
        <f t="shared" si="30"/>
        <v>248.9</v>
      </c>
      <c r="T72" s="60">
        <f t="shared" si="30"/>
        <v>263.7</v>
      </c>
      <c r="U72" s="60">
        <f>U73</f>
        <v>263.7</v>
      </c>
    </row>
    <row r="73" spans="1:21" ht="29.25" customHeight="1">
      <c r="A73" s="18"/>
      <c r="B73" s="70"/>
      <c r="C73" s="65"/>
      <c r="D73" s="65"/>
      <c r="E73" s="31"/>
      <c r="F73" s="32"/>
      <c r="G73" s="32" t="s">
        <v>15</v>
      </c>
      <c r="H73" s="26">
        <v>810</v>
      </c>
      <c r="I73" s="105" t="s">
        <v>8</v>
      </c>
      <c r="J73" s="33">
        <v>657</v>
      </c>
      <c r="K73" s="30">
        <v>2</v>
      </c>
      <c r="L73" s="30">
        <v>3</v>
      </c>
      <c r="M73" s="44" t="s">
        <v>136</v>
      </c>
      <c r="N73" s="34">
        <v>240</v>
      </c>
      <c r="O73" s="60">
        <v>248.9</v>
      </c>
      <c r="P73" s="60">
        <f>O73</f>
        <v>248.9</v>
      </c>
      <c r="Q73" s="60">
        <v>48.8</v>
      </c>
      <c r="R73" s="60">
        <v>248.9</v>
      </c>
      <c r="S73" s="60">
        <f>R73</f>
        <v>248.9</v>
      </c>
      <c r="T73" s="60">
        <v>263.7</v>
      </c>
      <c r="U73" s="60">
        <f>T73</f>
        <v>263.7</v>
      </c>
    </row>
    <row r="74" spans="1:21" ht="30" customHeight="1">
      <c r="A74" s="18"/>
      <c r="B74" s="70"/>
      <c r="C74" s="65"/>
      <c r="D74" s="65"/>
      <c r="E74" s="31"/>
      <c r="F74" s="32"/>
      <c r="G74" s="32"/>
      <c r="H74" s="26"/>
      <c r="I74" s="101" t="s">
        <v>19</v>
      </c>
      <c r="J74" s="88">
        <v>657</v>
      </c>
      <c r="K74" s="89">
        <v>3</v>
      </c>
      <c r="L74" s="89">
        <v>0</v>
      </c>
      <c r="M74" s="50" t="s">
        <v>69</v>
      </c>
      <c r="N74" s="90">
        <v>0</v>
      </c>
      <c r="O74" s="98">
        <f t="shared" ref="O74:U74" si="31">O75+O84+O95</f>
        <v>3793.06</v>
      </c>
      <c r="P74" s="98">
        <f t="shared" si="31"/>
        <v>25.7</v>
      </c>
      <c r="Q74" s="98" t="e">
        <f t="shared" si="31"/>
        <v>#REF!</v>
      </c>
      <c r="R74" s="98">
        <f t="shared" si="31"/>
        <v>3778.8999999999996</v>
      </c>
      <c r="S74" s="98">
        <f t="shared" si="31"/>
        <v>25.7</v>
      </c>
      <c r="T74" s="98">
        <f t="shared" si="31"/>
        <v>3778.8999999999996</v>
      </c>
      <c r="U74" s="98">
        <f t="shared" si="31"/>
        <v>25.7</v>
      </c>
    </row>
    <row r="75" spans="1:21" ht="21.75" customHeight="1">
      <c r="A75" s="18"/>
      <c r="B75" s="70"/>
      <c r="C75" s="65"/>
      <c r="D75" s="65"/>
      <c r="E75" s="31"/>
      <c r="F75" s="32"/>
      <c r="G75" s="32"/>
      <c r="H75" s="26"/>
      <c r="I75" s="102" t="s">
        <v>20</v>
      </c>
      <c r="J75" s="33">
        <v>657</v>
      </c>
      <c r="K75" s="30">
        <v>3</v>
      </c>
      <c r="L75" s="30">
        <v>4</v>
      </c>
      <c r="M75" s="45" t="s">
        <v>69</v>
      </c>
      <c r="N75" s="34">
        <v>0</v>
      </c>
      <c r="O75" s="60">
        <f>O76</f>
        <v>25.7</v>
      </c>
      <c r="P75" s="60">
        <f>P76</f>
        <v>25.7</v>
      </c>
      <c r="Q75" s="99"/>
      <c r="R75" s="60">
        <f t="shared" ref="R75:R79" si="32">R76</f>
        <v>25.7</v>
      </c>
      <c r="S75" s="60">
        <f t="shared" ref="S75:T79" si="33">S76</f>
        <v>25.7</v>
      </c>
      <c r="T75" s="60">
        <f t="shared" si="33"/>
        <v>25.7</v>
      </c>
      <c r="U75" s="60">
        <f t="shared" ref="U75:U79" si="34">U76</f>
        <v>25.7</v>
      </c>
    </row>
    <row r="76" spans="1:21" ht="37.5" customHeight="1">
      <c r="A76" s="18"/>
      <c r="B76" s="70"/>
      <c r="C76" s="65"/>
      <c r="D76" s="65"/>
      <c r="E76" s="31"/>
      <c r="F76" s="32"/>
      <c r="G76" s="32"/>
      <c r="H76" s="26"/>
      <c r="I76" s="102" t="s">
        <v>102</v>
      </c>
      <c r="J76" s="33">
        <v>657</v>
      </c>
      <c r="K76" s="30">
        <v>3</v>
      </c>
      <c r="L76" s="30">
        <v>4</v>
      </c>
      <c r="M76" s="44" t="s">
        <v>123</v>
      </c>
      <c r="N76" s="34">
        <v>0</v>
      </c>
      <c r="O76" s="60">
        <f>O79+O81</f>
        <v>25.7</v>
      </c>
      <c r="P76" s="60">
        <f t="shared" ref="P76:U76" si="35">P79+P81</f>
        <v>25.7</v>
      </c>
      <c r="Q76" s="60">
        <f t="shared" si="35"/>
        <v>34.6</v>
      </c>
      <c r="R76" s="60">
        <f t="shared" si="35"/>
        <v>25.7</v>
      </c>
      <c r="S76" s="60">
        <f>S79+S81</f>
        <v>25.7</v>
      </c>
      <c r="T76" s="60">
        <f t="shared" si="35"/>
        <v>25.7</v>
      </c>
      <c r="U76" s="60">
        <f t="shared" si="35"/>
        <v>25.7</v>
      </c>
    </row>
    <row r="77" spans="1:21" ht="38.25" customHeight="1">
      <c r="A77" s="18"/>
      <c r="B77" s="121"/>
      <c r="C77" s="122"/>
      <c r="D77" s="122"/>
      <c r="E77" s="31"/>
      <c r="F77" s="32"/>
      <c r="G77" s="32"/>
      <c r="H77" s="26"/>
      <c r="I77" s="105" t="s">
        <v>167</v>
      </c>
      <c r="J77" s="33">
        <v>657</v>
      </c>
      <c r="K77" s="30">
        <v>3</v>
      </c>
      <c r="L77" s="30">
        <v>4</v>
      </c>
      <c r="M77" s="44" t="s">
        <v>124</v>
      </c>
      <c r="N77" s="34"/>
      <c r="O77" s="60">
        <f>O78+O81</f>
        <v>25.7</v>
      </c>
      <c r="P77" s="60">
        <f t="shared" ref="P77:U77" si="36">P78+P81</f>
        <v>25.7</v>
      </c>
      <c r="Q77" s="60">
        <f t="shared" si="36"/>
        <v>34.6</v>
      </c>
      <c r="R77" s="60">
        <f t="shared" si="36"/>
        <v>25.7</v>
      </c>
      <c r="S77" s="60">
        <f t="shared" si="36"/>
        <v>25.7</v>
      </c>
      <c r="T77" s="60">
        <f t="shared" si="36"/>
        <v>25.7</v>
      </c>
      <c r="U77" s="60">
        <f t="shared" si="36"/>
        <v>25.7</v>
      </c>
    </row>
    <row r="78" spans="1:21" ht="122.25" customHeight="1">
      <c r="A78" s="18"/>
      <c r="B78" s="121"/>
      <c r="C78" s="122"/>
      <c r="D78" s="122"/>
      <c r="E78" s="31"/>
      <c r="F78" s="32"/>
      <c r="G78" s="32"/>
      <c r="H78" s="26"/>
      <c r="I78" s="102" t="s">
        <v>104</v>
      </c>
      <c r="J78" s="33">
        <v>657</v>
      </c>
      <c r="K78" s="30">
        <v>3</v>
      </c>
      <c r="L78" s="30">
        <v>4</v>
      </c>
      <c r="M78" s="44" t="s">
        <v>147</v>
      </c>
      <c r="N78" s="34"/>
      <c r="O78" s="60">
        <f>O79</f>
        <v>6</v>
      </c>
      <c r="P78" s="60">
        <f t="shared" ref="P78:U78" si="37">P79</f>
        <v>6</v>
      </c>
      <c r="Q78" s="60">
        <f t="shared" si="37"/>
        <v>17.3</v>
      </c>
      <c r="R78" s="60">
        <f t="shared" si="37"/>
        <v>6</v>
      </c>
      <c r="S78" s="60">
        <f t="shared" si="37"/>
        <v>6</v>
      </c>
      <c r="T78" s="60">
        <f t="shared" si="37"/>
        <v>6</v>
      </c>
      <c r="U78" s="60">
        <f t="shared" si="37"/>
        <v>6</v>
      </c>
    </row>
    <row r="79" spans="1:21" ht="36" customHeight="1">
      <c r="A79" s="18"/>
      <c r="B79" s="71"/>
      <c r="C79" s="72"/>
      <c r="D79" s="72"/>
      <c r="E79" s="31"/>
      <c r="F79" s="32"/>
      <c r="G79" s="32"/>
      <c r="H79" s="26"/>
      <c r="I79" s="105" t="s">
        <v>84</v>
      </c>
      <c r="J79" s="33">
        <v>657</v>
      </c>
      <c r="K79" s="30">
        <v>3</v>
      </c>
      <c r="L79" s="30">
        <v>4</v>
      </c>
      <c r="M79" s="44" t="s">
        <v>147</v>
      </c>
      <c r="N79" s="34">
        <v>200</v>
      </c>
      <c r="O79" s="60">
        <f>O80</f>
        <v>6</v>
      </c>
      <c r="P79" s="60">
        <f>P80</f>
        <v>6</v>
      </c>
      <c r="Q79" s="60">
        <f t="shared" ref="Q79" si="38">Q80</f>
        <v>17.3</v>
      </c>
      <c r="R79" s="60">
        <f t="shared" si="32"/>
        <v>6</v>
      </c>
      <c r="S79" s="60">
        <f t="shared" si="33"/>
        <v>6</v>
      </c>
      <c r="T79" s="60">
        <f t="shared" si="33"/>
        <v>6</v>
      </c>
      <c r="U79" s="60">
        <f t="shared" si="34"/>
        <v>6</v>
      </c>
    </row>
    <row r="80" spans="1:21" ht="33" customHeight="1">
      <c r="A80" s="18"/>
      <c r="B80" s="70"/>
      <c r="C80" s="65"/>
      <c r="D80" s="65"/>
      <c r="E80" s="31"/>
      <c r="F80" s="32"/>
      <c r="G80" s="32"/>
      <c r="H80" s="26">
        <v>321</v>
      </c>
      <c r="I80" s="105" t="s">
        <v>8</v>
      </c>
      <c r="J80" s="33">
        <v>657</v>
      </c>
      <c r="K80" s="30">
        <v>3</v>
      </c>
      <c r="L80" s="30">
        <v>4</v>
      </c>
      <c r="M80" s="44" t="s">
        <v>147</v>
      </c>
      <c r="N80" s="34">
        <v>240</v>
      </c>
      <c r="O80" s="60">
        <v>6</v>
      </c>
      <c r="P80" s="60">
        <f>O80</f>
        <v>6</v>
      </c>
      <c r="Q80" s="60">
        <v>17.3</v>
      </c>
      <c r="R80" s="60">
        <v>6</v>
      </c>
      <c r="S80" s="60">
        <f>R80</f>
        <v>6</v>
      </c>
      <c r="T80" s="60">
        <v>6</v>
      </c>
      <c r="U80" s="60">
        <f>T80</f>
        <v>6</v>
      </c>
    </row>
    <row r="81" spans="1:21" ht="113.25" customHeight="1">
      <c r="A81" s="18"/>
      <c r="B81" s="76"/>
      <c r="C81" s="77"/>
      <c r="D81" s="77"/>
      <c r="E81" s="28"/>
      <c r="F81" s="29"/>
      <c r="G81" s="29"/>
      <c r="H81" s="26"/>
      <c r="I81" s="105" t="s">
        <v>105</v>
      </c>
      <c r="J81" s="33">
        <v>657</v>
      </c>
      <c r="K81" s="30">
        <v>3</v>
      </c>
      <c r="L81" s="30">
        <v>4</v>
      </c>
      <c r="M81" s="44" t="s">
        <v>148</v>
      </c>
      <c r="N81" s="34">
        <v>0</v>
      </c>
      <c r="O81" s="60">
        <f>O82</f>
        <v>19.7</v>
      </c>
      <c r="P81" s="60">
        <f t="shared" ref="P81:U81" si="39">P82</f>
        <v>19.7</v>
      </c>
      <c r="Q81" s="60">
        <f t="shared" si="39"/>
        <v>17.3</v>
      </c>
      <c r="R81" s="60">
        <f t="shared" si="39"/>
        <v>19.7</v>
      </c>
      <c r="S81" s="60">
        <f>S82</f>
        <v>19.7</v>
      </c>
      <c r="T81" s="60">
        <f t="shared" si="39"/>
        <v>19.7</v>
      </c>
      <c r="U81" s="60">
        <f t="shared" si="39"/>
        <v>19.7</v>
      </c>
    </row>
    <row r="82" spans="1:21" ht="33" customHeight="1">
      <c r="A82" s="18"/>
      <c r="B82" s="76"/>
      <c r="C82" s="77"/>
      <c r="D82" s="77"/>
      <c r="E82" s="28"/>
      <c r="F82" s="29"/>
      <c r="G82" s="29"/>
      <c r="H82" s="26"/>
      <c r="I82" s="105" t="s">
        <v>84</v>
      </c>
      <c r="J82" s="33">
        <v>657</v>
      </c>
      <c r="K82" s="30">
        <v>3</v>
      </c>
      <c r="L82" s="30">
        <v>4</v>
      </c>
      <c r="M82" s="44" t="s">
        <v>148</v>
      </c>
      <c r="N82" s="34">
        <v>200</v>
      </c>
      <c r="O82" s="60">
        <f>O83</f>
        <v>19.7</v>
      </c>
      <c r="P82" s="60">
        <f t="shared" ref="P82:U82" si="40">P83</f>
        <v>19.7</v>
      </c>
      <c r="Q82" s="60">
        <f t="shared" si="40"/>
        <v>17.3</v>
      </c>
      <c r="R82" s="60">
        <f>R83</f>
        <v>19.7</v>
      </c>
      <c r="S82" s="60">
        <f>S83</f>
        <v>19.7</v>
      </c>
      <c r="T82" s="60">
        <f>T83</f>
        <v>19.7</v>
      </c>
      <c r="U82" s="60">
        <f t="shared" si="40"/>
        <v>19.7</v>
      </c>
    </row>
    <row r="83" spans="1:21" ht="33.75" customHeight="1">
      <c r="A83" s="18"/>
      <c r="B83" s="70"/>
      <c r="C83" s="65"/>
      <c r="D83" s="65"/>
      <c r="E83" s="28"/>
      <c r="F83" s="29"/>
      <c r="G83" s="29"/>
      <c r="H83" s="26"/>
      <c r="I83" s="105" t="s">
        <v>54</v>
      </c>
      <c r="J83" s="33">
        <v>657</v>
      </c>
      <c r="K83" s="30">
        <v>3</v>
      </c>
      <c r="L83" s="30">
        <v>4</v>
      </c>
      <c r="M83" s="44" t="s">
        <v>148</v>
      </c>
      <c r="N83" s="34">
        <v>240</v>
      </c>
      <c r="O83" s="60">
        <v>19.7</v>
      </c>
      <c r="P83" s="60">
        <f>O83</f>
        <v>19.7</v>
      </c>
      <c r="Q83" s="60">
        <v>17.3</v>
      </c>
      <c r="R83" s="60">
        <v>19.7</v>
      </c>
      <c r="S83" s="60">
        <f>R83</f>
        <v>19.7</v>
      </c>
      <c r="T83" s="60">
        <v>19.7</v>
      </c>
      <c r="U83" s="60">
        <f>T83</f>
        <v>19.7</v>
      </c>
    </row>
    <row r="84" spans="1:21" ht="33" customHeight="1">
      <c r="A84" s="18"/>
      <c r="B84" s="70"/>
      <c r="C84" s="65"/>
      <c r="D84" s="65"/>
      <c r="E84" s="28"/>
      <c r="F84" s="29"/>
      <c r="G84" s="29"/>
      <c r="H84" s="26"/>
      <c r="I84" s="102" t="s">
        <v>164</v>
      </c>
      <c r="J84" s="33">
        <v>657</v>
      </c>
      <c r="K84" s="30">
        <v>3</v>
      </c>
      <c r="L84" s="30">
        <v>10</v>
      </c>
      <c r="M84" s="45" t="s">
        <v>69</v>
      </c>
      <c r="N84" s="34">
        <v>0</v>
      </c>
      <c r="O84" s="60">
        <f t="shared" ref="O84:U84" si="41">O86+O90</f>
        <v>3718.52</v>
      </c>
      <c r="P84" s="60">
        <f t="shared" si="41"/>
        <v>0</v>
      </c>
      <c r="Q84" s="60" t="e">
        <f t="shared" si="41"/>
        <v>#REF!</v>
      </c>
      <c r="R84" s="60">
        <f t="shared" si="41"/>
        <v>3704.2</v>
      </c>
      <c r="S84" s="60">
        <f t="shared" si="41"/>
        <v>0</v>
      </c>
      <c r="T84" s="60">
        <f t="shared" si="41"/>
        <v>3704.2</v>
      </c>
      <c r="U84" s="60">
        <f t="shared" si="41"/>
        <v>0</v>
      </c>
    </row>
    <row r="85" spans="1:21" ht="33" customHeight="1">
      <c r="A85" s="18"/>
      <c r="B85" s="121"/>
      <c r="C85" s="122"/>
      <c r="D85" s="122"/>
      <c r="E85" s="28"/>
      <c r="F85" s="29"/>
      <c r="G85" s="29"/>
      <c r="H85" s="26"/>
      <c r="I85" s="102" t="s">
        <v>106</v>
      </c>
      <c r="J85" s="33">
        <v>657</v>
      </c>
      <c r="K85" s="30">
        <v>3</v>
      </c>
      <c r="L85" s="30">
        <v>10</v>
      </c>
      <c r="M85" s="91" t="s">
        <v>172</v>
      </c>
      <c r="N85" s="34"/>
      <c r="O85" s="60">
        <f>O86</f>
        <v>1904.17</v>
      </c>
      <c r="P85" s="60">
        <f t="shared" ref="P85:U85" si="42">P86</f>
        <v>0</v>
      </c>
      <c r="Q85" s="60">
        <f t="shared" si="42"/>
        <v>0</v>
      </c>
      <c r="R85" s="60">
        <f t="shared" si="42"/>
        <v>1904.2</v>
      </c>
      <c r="S85" s="60">
        <f t="shared" si="42"/>
        <v>0</v>
      </c>
      <c r="T85" s="60">
        <f t="shared" si="42"/>
        <v>1904.2</v>
      </c>
      <c r="U85" s="60">
        <f t="shared" si="42"/>
        <v>0</v>
      </c>
    </row>
    <row r="86" spans="1:21" ht="54" customHeight="1">
      <c r="A86" s="18"/>
      <c r="B86" s="70"/>
      <c r="C86" s="65"/>
      <c r="D86" s="65"/>
      <c r="E86" s="28"/>
      <c r="F86" s="29"/>
      <c r="G86" s="29"/>
      <c r="H86" s="26"/>
      <c r="I86" s="112" t="s">
        <v>160</v>
      </c>
      <c r="J86" s="33">
        <v>657</v>
      </c>
      <c r="K86" s="30">
        <v>3</v>
      </c>
      <c r="L86" s="30">
        <v>10</v>
      </c>
      <c r="M86" s="91" t="s">
        <v>149</v>
      </c>
      <c r="N86" s="34">
        <v>0</v>
      </c>
      <c r="O86" s="60">
        <f>O87</f>
        <v>1904.17</v>
      </c>
      <c r="P86" s="60">
        <f t="shared" ref="P86:U86" si="43">P87</f>
        <v>0</v>
      </c>
      <c r="Q86" s="60">
        <f t="shared" si="43"/>
        <v>0</v>
      </c>
      <c r="R86" s="60">
        <f t="shared" si="43"/>
        <v>1904.2</v>
      </c>
      <c r="S86" s="60">
        <f t="shared" si="43"/>
        <v>0</v>
      </c>
      <c r="T86" s="60">
        <f t="shared" si="43"/>
        <v>1904.2</v>
      </c>
      <c r="U86" s="60">
        <f t="shared" si="43"/>
        <v>0</v>
      </c>
    </row>
    <row r="87" spans="1:21" ht="66.75" customHeight="1">
      <c r="A87" s="18"/>
      <c r="B87" s="70"/>
      <c r="C87" s="65"/>
      <c r="D87" s="65"/>
      <c r="E87" s="28"/>
      <c r="F87" s="29"/>
      <c r="G87" s="29"/>
      <c r="H87" s="26"/>
      <c r="I87" s="105" t="s">
        <v>173</v>
      </c>
      <c r="J87" s="33">
        <v>657</v>
      </c>
      <c r="K87" s="30">
        <v>3</v>
      </c>
      <c r="L87" s="30">
        <v>10</v>
      </c>
      <c r="M87" s="44" t="s">
        <v>150</v>
      </c>
      <c r="N87" s="34">
        <v>0</v>
      </c>
      <c r="O87" s="60">
        <f>O88</f>
        <v>1904.17</v>
      </c>
      <c r="P87" s="60">
        <f t="shared" ref="P87:Q87" si="44">P88</f>
        <v>0</v>
      </c>
      <c r="Q87" s="60">
        <f t="shared" si="44"/>
        <v>0</v>
      </c>
      <c r="R87" s="60">
        <f t="shared" ref="R87:S87" si="45">R88</f>
        <v>1904.2</v>
      </c>
      <c r="S87" s="60">
        <f t="shared" si="45"/>
        <v>0</v>
      </c>
      <c r="T87" s="60">
        <f t="shared" ref="T87:U87" si="46">T88</f>
        <v>1904.2</v>
      </c>
      <c r="U87" s="60">
        <f t="shared" si="46"/>
        <v>0</v>
      </c>
    </row>
    <row r="88" spans="1:21" ht="30" customHeight="1">
      <c r="A88" s="18"/>
      <c r="B88" s="71"/>
      <c r="C88" s="72"/>
      <c r="D88" s="72"/>
      <c r="E88" s="28"/>
      <c r="F88" s="29"/>
      <c r="G88" s="29"/>
      <c r="H88" s="26"/>
      <c r="I88" s="105" t="s">
        <v>84</v>
      </c>
      <c r="J88" s="33">
        <v>657</v>
      </c>
      <c r="K88" s="30">
        <v>3</v>
      </c>
      <c r="L88" s="30">
        <v>10</v>
      </c>
      <c r="M88" s="44" t="s">
        <v>150</v>
      </c>
      <c r="N88" s="34">
        <v>200</v>
      </c>
      <c r="O88" s="60">
        <f>O89</f>
        <v>1904.17</v>
      </c>
      <c r="P88" s="60">
        <f t="shared" ref="P88:U88" si="47">P89</f>
        <v>0</v>
      </c>
      <c r="Q88" s="60">
        <f t="shared" si="47"/>
        <v>0</v>
      </c>
      <c r="R88" s="60">
        <f t="shared" si="47"/>
        <v>1904.2</v>
      </c>
      <c r="S88" s="60">
        <f t="shared" si="47"/>
        <v>0</v>
      </c>
      <c r="T88" s="60">
        <f t="shared" si="47"/>
        <v>1904.2</v>
      </c>
      <c r="U88" s="60">
        <f t="shared" si="47"/>
        <v>0</v>
      </c>
    </row>
    <row r="89" spans="1:21" ht="30.75" customHeight="1">
      <c r="A89" s="18"/>
      <c r="B89" s="70"/>
      <c r="C89" s="65"/>
      <c r="D89" s="65"/>
      <c r="E89" s="28"/>
      <c r="F89" s="29"/>
      <c r="G89" s="29"/>
      <c r="H89" s="26"/>
      <c r="I89" s="105" t="s">
        <v>8</v>
      </c>
      <c r="J89" s="33">
        <v>657</v>
      </c>
      <c r="K89" s="30">
        <v>3</v>
      </c>
      <c r="L89" s="30">
        <v>10</v>
      </c>
      <c r="M89" s="44" t="s">
        <v>150</v>
      </c>
      <c r="N89" s="34">
        <v>240</v>
      </c>
      <c r="O89" s="60">
        <v>1904.17</v>
      </c>
      <c r="P89" s="60">
        <v>0</v>
      </c>
      <c r="Q89" s="99"/>
      <c r="R89" s="60">
        <v>1904.2</v>
      </c>
      <c r="S89" s="60">
        <v>0</v>
      </c>
      <c r="T89" s="60">
        <v>1904.2</v>
      </c>
      <c r="U89" s="60">
        <v>0</v>
      </c>
    </row>
    <row r="90" spans="1:21" ht="29.25" customHeight="1">
      <c r="A90" s="18"/>
      <c r="B90" s="70"/>
      <c r="C90" s="65"/>
      <c r="D90" s="65"/>
      <c r="E90" s="28"/>
      <c r="F90" s="29"/>
      <c r="G90" s="29"/>
      <c r="H90" s="26"/>
      <c r="I90" s="105" t="s">
        <v>118</v>
      </c>
      <c r="J90" s="33">
        <v>657</v>
      </c>
      <c r="K90" s="30">
        <v>3</v>
      </c>
      <c r="L90" s="30">
        <v>10</v>
      </c>
      <c r="M90" s="46" t="s">
        <v>23</v>
      </c>
      <c r="N90" s="34">
        <v>0</v>
      </c>
      <c r="O90" s="60">
        <f>O91</f>
        <v>1814.35</v>
      </c>
      <c r="P90" s="60">
        <f>P91</f>
        <v>0</v>
      </c>
      <c r="Q90" s="60" t="e">
        <f>#REF!</f>
        <v>#REF!</v>
      </c>
      <c r="R90" s="60">
        <f>R91</f>
        <v>1800</v>
      </c>
      <c r="S90" s="60">
        <f>S91</f>
        <v>0</v>
      </c>
      <c r="T90" s="60">
        <f>T91</f>
        <v>1800</v>
      </c>
      <c r="U90" s="60">
        <f>U91</f>
        <v>0</v>
      </c>
    </row>
    <row r="91" spans="1:21" ht="31.5" customHeight="1">
      <c r="A91" s="18"/>
      <c r="B91" s="70"/>
      <c r="C91" s="65"/>
      <c r="D91" s="65"/>
      <c r="E91" s="28"/>
      <c r="F91" s="29"/>
      <c r="G91" s="29"/>
      <c r="H91" s="26"/>
      <c r="I91" s="105" t="s">
        <v>151</v>
      </c>
      <c r="J91" s="33">
        <v>657</v>
      </c>
      <c r="K91" s="30">
        <v>3</v>
      </c>
      <c r="L91" s="30">
        <v>10</v>
      </c>
      <c r="M91" s="46" t="s">
        <v>24</v>
      </c>
      <c r="N91" s="34">
        <v>0</v>
      </c>
      <c r="O91" s="60">
        <f>O93</f>
        <v>1814.35</v>
      </c>
      <c r="P91" s="60">
        <f t="shared" ref="P91:U91" si="48">P93</f>
        <v>0</v>
      </c>
      <c r="Q91" s="60">
        <f t="shared" si="48"/>
        <v>0</v>
      </c>
      <c r="R91" s="60">
        <f t="shared" si="48"/>
        <v>1800</v>
      </c>
      <c r="S91" s="60">
        <f t="shared" si="48"/>
        <v>0</v>
      </c>
      <c r="T91" s="60">
        <f t="shared" si="48"/>
        <v>1800</v>
      </c>
      <c r="U91" s="60">
        <f t="shared" si="48"/>
        <v>0</v>
      </c>
    </row>
    <row r="92" spans="1:21" ht="58.5" customHeight="1">
      <c r="A92" s="18"/>
      <c r="B92" s="121"/>
      <c r="C92" s="122"/>
      <c r="D92" s="122"/>
      <c r="E92" s="28"/>
      <c r="F92" s="29"/>
      <c r="G92" s="29"/>
      <c r="H92" s="26"/>
      <c r="I92" s="105" t="s">
        <v>174</v>
      </c>
      <c r="J92" s="33">
        <v>657</v>
      </c>
      <c r="K92" s="30">
        <v>3</v>
      </c>
      <c r="L92" s="30">
        <v>10</v>
      </c>
      <c r="M92" s="46" t="s">
        <v>25</v>
      </c>
      <c r="N92" s="34"/>
      <c r="O92" s="60">
        <f>O93</f>
        <v>1814.35</v>
      </c>
      <c r="P92" s="60">
        <f t="shared" ref="P92:U93" si="49">P93</f>
        <v>0</v>
      </c>
      <c r="Q92" s="60">
        <f t="shared" si="49"/>
        <v>0</v>
      </c>
      <c r="R92" s="60">
        <f t="shared" si="49"/>
        <v>1800</v>
      </c>
      <c r="S92" s="60">
        <f t="shared" si="49"/>
        <v>0</v>
      </c>
      <c r="T92" s="60">
        <f t="shared" si="49"/>
        <v>1800</v>
      </c>
      <c r="U92" s="60">
        <f t="shared" si="49"/>
        <v>0</v>
      </c>
    </row>
    <row r="93" spans="1:21" ht="28.5" customHeight="1">
      <c r="A93" s="18"/>
      <c r="B93" s="71"/>
      <c r="C93" s="72"/>
      <c r="D93" s="72"/>
      <c r="E93" s="28"/>
      <c r="F93" s="29"/>
      <c r="G93" s="29"/>
      <c r="H93" s="26"/>
      <c r="I93" s="105" t="s">
        <v>84</v>
      </c>
      <c r="J93" s="33">
        <v>657</v>
      </c>
      <c r="K93" s="30">
        <v>3</v>
      </c>
      <c r="L93" s="30">
        <v>10</v>
      </c>
      <c r="M93" s="46" t="s">
        <v>25</v>
      </c>
      <c r="N93" s="34">
        <v>200</v>
      </c>
      <c r="O93" s="60">
        <f>O94</f>
        <v>1814.35</v>
      </c>
      <c r="P93" s="60">
        <f t="shared" si="49"/>
        <v>0</v>
      </c>
      <c r="Q93" s="60">
        <f t="shared" si="49"/>
        <v>0</v>
      </c>
      <c r="R93" s="60">
        <f t="shared" si="49"/>
        <v>1800</v>
      </c>
      <c r="S93" s="60">
        <f t="shared" si="49"/>
        <v>0</v>
      </c>
      <c r="T93" s="60">
        <f t="shared" si="49"/>
        <v>1800</v>
      </c>
      <c r="U93" s="60">
        <f t="shared" si="49"/>
        <v>0</v>
      </c>
    </row>
    <row r="94" spans="1:21" ht="33" customHeight="1">
      <c r="A94" s="18"/>
      <c r="B94" s="70"/>
      <c r="C94" s="65"/>
      <c r="D94" s="65"/>
      <c r="E94" s="28"/>
      <c r="F94" s="29"/>
      <c r="G94" s="29"/>
      <c r="H94" s="26"/>
      <c r="I94" s="105" t="s">
        <v>8</v>
      </c>
      <c r="J94" s="33">
        <v>657</v>
      </c>
      <c r="K94" s="30">
        <v>3</v>
      </c>
      <c r="L94" s="30">
        <v>10</v>
      </c>
      <c r="M94" s="46" t="s">
        <v>25</v>
      </c>
      <c r="N94" s="34">
        <v>240</v>
      </c>
      <c r="O94" s="60">
        <v>1814.35</v>
      </c>
      <c r="P94" s="60">
        <v>0</v>
      </c>
      <c r="Q94" s="99"/>
      <c r="R94" s="60">
        <v>1800</v>
      </c>
      <c r="S94" s="60">
        <v>0</v>
      </c>
      <c r="T94" s="60">
        <v>1800</v>
      </c>
      <c r="U94" s="60">
        <v>0</v>
      </c>
    </row>
    <row r="95" spans="1:21" ht="30" customHeight="1">
      <c r="A95" s="18"/>
      <c r="B95" s="70"/>
      <c r="C95" s="65"/>
      <c r="D95" s="65"/>
      <c r="E95" s="28"/>
      <c r="F95" s="29"/>
      <c r="G95" s="29"/>
      <c r="H95" s="26"/>
      <c r="I95" s="102" t="s">
        <v>26</v>
      </c>
      <c r="J95" s="33">
        <v>657</v>
      </c>
      <c r="K95" s="30">
        <v>3</v>
      </c>
      <c r="L95" s="30">
        <v>14</v>
      </c>
      <c r="M95" s="45" t="s">
        <v>69</v>
      </c>
      <c r="N95" s="34">
        <v>0</v>
      </c>
      <c r="O95" s="60">
        <f>O96</f>
        <v>48.84</v>
      </c>
      <c r="P95" s="60">
        <v>0</v>
      </c>
      <c r="Q95" s="99"/>
      <c r="R95" s="60">
        <f t="shared" ref="R95" si="50">R96</f>
        <v>49</v>
      </c>
      <c r="S95" s="60">
        <v>0</v>
      </c>
      <c r="T95" s="60">
        <f t="shared" ref="T95" si="51">T96</f>
        <v>49</v>
      </c>
      <c r="U95" s="60">
        <v>0</v>
      </c>
    </row>
    <row r="96" spans="1:21" ht="31.5" customHeight="1">
      <c r="A96" s="18"/>
      <c r="B96" s="70"/>
      <c r="C96" s="65"/>
      <c r="D96" s="65"/>
      <c r="E96" s="28"/>
      <c r="F96" s="29"/>
      <c r="G96" s="29"/>
      <c r="H96" s="26"/>
      <c r="I96" s="104" t="s">
        <v>90</v>
      </c>
      <c r="J96" s="33">
        <v>657</v>
      </c>
      <c r="K96" s="30">
        <v>3</v>
      </c>
      <c r="L96" s="30">
        <v>14</v>
      </c>
      <c r="M96" s="45" t="s">
        <v>27</v>
      </c>
      <c r="N96" s="34">
        <v>0</v>
      </c>
      <c r="O96" s="60">
        <f>O98+O101</f>
        <v>48.84</v>
      </c>
      <c r="P96" s="60">
        <v>0</v>
      </c>
      <c r="Q96" s="99"/>
      <c r="R96" s="60">
        <v>49</v>
      </c>
      <c r="S96" s="60">
        <v>0</v>
      </c>
      <c r="T96" s="60">
        <v>49</v>
      </c>
      <c r="U96" s="60">
        <v>0</v>
      </c>
    </row>
    <row r="97" spans="1:21" ht="42" customHeight="1">
      <c r="A97" s="18"/>
      <c r="B97" s="70"/>
      <c r="C97" s="65"/>
      <c r="D97" s="65"/>
      <c r="E97" s="28"/>
      <c r="F97" s="29"/>
      <c r="G97" s="29"/>
      <c r="H97" s="26"/>
      <c r="I97" s="104" t="s">
        <v>175</v>
      </c>
      <c r="J97" s="33">
        <v>657</v>
      </c>
      <c r="K97" s="30">
        <v>3</v>
      </c>
      <c r="L97" s="30">
        <v>14</v>
      </c>
      <c r="M97" s="45" t="s">
        <v>28</v>
      </c>
      <c r="N97" s="34">
        <v>0</v>
      </c>
      <c r="O97" s="60">
        <f>O98+O101</f>
        <v>48.84</v>
      </c>
      <c r="P97" s="60">
        <v>0</v>
      </c>
      <c r="Q97" s="99"/>
      <c r="R97" s="60">
        <v>49</v>
      </c>
      <c r="S97" s="60">
        <v>0</v>
      </c>
      <c r="T97" s="60">
        <v>49</v>
      </c>
      <c r="U97" s="60">
        <v>0</v>
      </c>
    </row>
    <row r="98" spans="1:21" ht="48.75" customHeight="1">
      <c r="A98" s="18"/>
      <c r="B98" s="70"/>
      <c r="C98" s="65"/>
      <c r="D98" s="65"/>
      <c r="E98" s="28"/>
      <c r="F98" s="29"/>
      <c r="G98" s="29"/>
      <c r="H98" s="26"/>
      <c r="I98" s="104" t="s">
        <v>119</v>
      </c>
      <c r="J98" s="33">
        <v>657</v>
      </c>
      <c r="K98" s="30">
        <v>3</v>
      </c>
      <c r="L98" s="30">
        <v>14</v>
      </c>
      <c r="M98" s="45" t="s">
        <v>29</v>
      </c>
      <c r="N98" s="34">
        <v>0</v>
      </c>
      <c r="O98" s="60">
        <f>O99</f>
        <v>24.42</v>
      </c>
      <c r="P98" s="60">
        <f t="shared" ref="P98:U98" si="52">P99</f>
        <v>0</v>
      </c>
      <c r="Q98" s="60">
        <f t="shared" si="52"/>
        <v>0</v>
      </c>
      <c r="R98" s="60">
        <f t="shared" si="52"/>
        <v>24.45</v>
      </c>
      <c r="S98" s="60">
        <f t="shared" si="52"/>
        <v>0</v>
      </c>
      <c r="T98" s="60">
        <f t="shared" si="52"/>
        <v>24.45</v>
      </c>
      <c r="U98" s="60">
        <f t="shared" si="52"/>
        <v>0</v>
      </c>
    </row>
    <row r="99" spans="1:21" ht="33.75" customHeight="1">
      <c r="A99" s="18"/>
      <c r="B99" s="71"/>
      <c r="C99" s="72"/>
      <c r="D99" s="72"/>
      <c r="E99" s="28"/>
      <c r="F99" s="29"/>
      <c r="G99" s="29"/>
      <c r="H99" s="26"/>
      <c r="I99" s="105" t="s">
        <v>84</v>
      </c>
      <c r="J99" s="33">
        <v>657</v>
      </c>
      <c r="K99" s="30">
        <v>3</v>
      </c>
      <c r="L99" s="30">
        <v>14</v>
      </c>
      <c r="M99" s="45" t="s">
        <v>29</v>
      </c>
      <c r="N99" s="34">
        <v>200</v>
      </c>
      <c r="O99" s="60">
        <f>O100</f>
        <v>24.42</v>
      </c>
      <c r="P99" s="60">
        <f t="shared" ref="P99:U99" si="53">P100</f>
        <v>0</v>
      </c>
      <c r="Q99" s="60">
        <f t="shared" si="53"/>
        <v>0</v>
      </c>
      <c r="R99" s="60">
        <f t="shared" si="53"/>
        <v>24.45</v>
      </c>
      <c r="S99" s="60">
        <f t="shared" si="53"/>
        <v>0</v>
      </c>
      <c r="T99" s="60">
        <f t="shared" si="53"/>
        <v>24.45</v>
      </c>
      <c r="U99" s="60">
        <f t="shared" si="53"/>
        <v>0</v>
      </c>
    </row>
    <row r="100" spans="1:21" ht="28.5" customHeight="1">
      <c r="A100" s="18"/>
      <c r="B100" s="70"/>
      <c r="C100" s="65"/>
      <c r="D100" s="65"/>
      <c r="E100" s="28"/>
      <c r="F100" s="29"/>
      <c r="G100" s="29"/>
      <c r="H100" s="26"/>
      <c r="I100" s="105" t="s">
        <v>8</v>
      </c>
      <c r="J100" s="33">
        <v>657</v>
      </c>
      <c r="K100" s="30">
        <v>3</v>
      </c>
      <c r="L100" s="30">
        <v>14</v>
      </c>
      <c r="M100" s="45" t="s">
        <v>29</v>
      </c>
      <c r="N100" s="34">
        <v>240</v>
      </c>
      <c r="O100" s="60">
        <v>24.42</v>
      </c>
      <c r="P100" s="60">
        <v>0</v>
      </c>
      <c r="Q100" s="99"/>
      <c r="R100" s="60">
        <v>24.45</v>
      </c>
      <c r="S100" s="60">
        <v>0</v>
      </c>
      <c r="T100" s="60">
        <v>24.45</v>
      </c>
      <c r="U100" s="60">
        <v>0</v>
      </c>
    </row>
    <row r="101" spans="1:21" ht="48.75" customHeight="1">
      <c r="A101" s="18"/>
      <c r="B101" s="70"/>
      <c r="C101" s="65"/>
      <c r="D101" s="65"/>
      <c r="E101" s="28"/>
      <c r="F101" s="29"/>
      <c r="G101" s="29"/>
      <c r="H101" s="26"/>
      <c r="I101" s="105" t="s">
        <v>120</v>
      </c>
      <c r="J101" s="33">
        <v>657</v>
      </c>
      <c r="K101" s="30">
        <v>3</v>
      </c>
      <c r="L101" s="30">
        <v>14</v>
      </c>
      <c r="M101" s="46" t="s">
        <v>30</v>
      </c>
      <c r="N101" s="34">
        <v>0</v>
      </c>
      <c r="O101" s="60">
        <f>O102</f>
        <v>24.42</v>
      </c>
      <c r="P101" s="60">
        <f t="shared" ref="P101:U101" si="54">P102</f>
        <v>0</v>
      </c>
      <c r="Q101" s="60">
        <f t="shared" si="54"/>
        <v>0</v>
      </c>
      <c r="R101" s="60">
        <f t="shared" si="54"/>
        <v>24.45</v>
      </c>
      <c r="S101" s="60">
        <f t="shared" si="54"/>
        <v>0</v>
      </c>
      <c r="T101" s="60">
        <f t="shared" si="54"/>
        <v>24.45</v>
      </c>
      <c r="U101" s="60">
        <f t="shared" si="54"/>
        <v>0</v>
      </c>
    </row>
    <row r="102" spans="1:21" ht="34.5" customHeight="1">
      <c r="A102" s="18"/>
      <c r="B102" s="71"/>
      <c r="C102" s="72"/>
      <c r="D102" s="72"/>
      <c r="E102" s="28"/>
      <c r="F102" s="29"/>
      <c r="G102" s="29"/>
      <c r="H102" s="26"/>
      <c r="I102" s="105" t="s">
        <v>84</v>
      </c>
      <c r="J102" s="33">
        <v>657</v>
      </c>
      <c r="K102" s="30">
        <v>3</v>
      </c>
      <c r="L102" s="30">
        <v>14</v>
      </c>
      <c r="M102" s="46" t="s">
        <v>30</v>
      </c>
      <c r="N102" s="34">
        <v>200</v>
      </c>
      <c r="O102" s="60">
        <f>O103</f>
        <v>24.42</v>
      </c>
      <c r="P102" s="60">
        <f t="shared" ref="P102:U102" si="55">P103</f>
        <v>0</v>
      </c>
      <c r="Q102" s="60">
        <f t="shared" si="55"/>
        <v>0</v>
      </c>
      <c r="R102" s="60">
        <f t="shared" si="55"/>
        <v>24.45</v>
      </c>
      <c r="S102" s="60">
        <f t="shared" si="55"/>
        <v>0</v>
      </c>
      <c r="T102" s="60">
        <f t="shared" si="55"/>
        <v>24.45</v>
      </c>
      <c r="U102" s="60">
        <f t="shared" si="55"/>
        <v>0</v>
      </c>
    </row>
    <row r="103" spans="1:21" ht="28.5" customHeight="1">
      <c r="A103" s="18"/>
      <c r="B103" s="70"/>
      <c r="C103" s="65"/>
      <c r="D103" s="65"/>
      <c r="E103" s="28"/>
      <c r="F103" s="29"/>
      <c r="G103" s="29"/>
      <c r="H103" s="26"/>
      <c r="I103" s="105" t="s">
        <v>8</v>
      </c>
      <c r="J103" s="33">
        <v>657</v>
      </c>
      <c r="K103" s="30">
        <v>3</v>
      </c>
      <c r="L103" s="30">
        <v>14</v>
      </c>
      <c r="M103" s="46" t="s">
        <v>30</v>
      </c>
      <c r="N103" s="34">
        <v>240</v>
      </c>
      <c r="O103" s="60">
        <v>24.42</v>
      </c>
      <c r="P103" s="60">
        <v>0</v>
      </c>
      <c r="Q103" s="99"/>
      <c r="R103" s="60">
        <v>24.45</v>
      </c>
      <c r="S103" s="60">
        <v>0</v>
      </c>
      <c r="T103" s="60">
        <v>24.45</v>
      </c>
      <c r="U103" s="60">
        <v>0</v>
      </c>
    </row>
    <row r="104" spans="1:21" ht="19.5" customHeight="1">
      <c r="A104" s="18"/>
      <c r="B104" s="70"/>
      <c r="C104" s="65"/>
      <c r="D104" s="65"/>
      <c r="E104" s="28"/>
      <c r="F104" s="29"/>
      <c r="G104" s="29"/>
      <c r="H104" s="26"/>
      <c r="I104" s="101" t="s">
        <v>31</v>
      </c>
      <c r="J104" s="88">
        <v>657</v>
      </c>
      <c r="K104" s="89">
        <v>4</v>
      </c>
      <c r="L104" s="89">
        <v>0</v>
      </c>
      <c r="M104" s="50" t="s">
        <v>69</v>
      </c>
      <c r="N104" s="90">
        <v>0</v>
      </c>
      <c r="O104" s="98">
        <f>O105+O119</f>
        <v>16013.999999999998</v>
      </c>
      <c r="P104" s="98">
        <f t="shared" ref="P104:U104" si="56">P105+P119</f>
        <v>0</v>
      </c>
      <c r="Q104" s="98">
        <f t="shared" si="56"/>
        <v>0</v>
      </c>
      <c r="R104" s="98">
        <f t="shared" si="56"/>
        <v>15146.814</v>
      </c>
      <c r="S104" s="98">
        <f t="shared" si="56"/>
        <v>0</v>
      </c>
      <c r="T104" s="98">
        <f t="shared" si="56"/>
        <v>19732.71</v>
      </c>
      <c r="U104" s="98">
        <f t="shared" si="56"/>
        <v>0</v>
      </c>
    </row>
    <row r="105" spans="1:21" ht="19.5" customHeight="1">
      <c r="A105" s="18"/>
      <c r="B105" s="70"/>
      <c r="C105" s="65"/>
      <c r="D105" s="65"/>
      <c r="E105" s="28"/>
      <c r="F105" s="29"/>
      <c r="G105" s="29"/>
      <c r="H105" s="26"/>
      <c r="I105" s="102" t="s">
        <v>32</v>
      </c>
      <c r="J105" s="33">
        <v>657</v>
      </c>
      <c r="K105" s="30">
        <v>4</v>
      </c>
      <c r="L105" s="30">
        <v>8</v>
      </c>
      <c r="M105" s="45" t="s">
        <v>69</v>
      </c>
      <c r="N105" s="34">
        <v>0</v>
      </c>
      <c r="O105" s="60">
        <f>O106</f>
        <v>13009.099999999999</v>
      </c>
      <c r="P105" s="60">
        <v>0</v>
      </c>
      <c r="Q105" s="99"/>
      <c r="R105" s="60">
        <f t="shared" ref="R105" si="57">R106</f>
        <v>12149.6</v>
      </c>
      <c r="S105" s="60">
        <v>0</v>
      </c>
      <c r="T105" s="60">
        <f t="shared" ref="T105" si="58">T106</f>
        <v>16637.7</v>
      </c>
      <c r="U105" s="60">
        <v>0</v>
      </c>
    </row>
    <row r="106" spans="1:21" ht="28.5" customHeight="1">
      <c r="A106" s="18"/>
      <c r="B106" s="70"/>
      <c r="C106" s="65"/>
      <c r="D106" s="65"/>
      <c r="E106" s="28"/>
      <c r="F106" s="29"/>
      <c r="G106" s="29"/>
      <c r="H106" s="26"/>
      <c r="I106" s="102" t="s">
        <v>91</v>
      </c>
      <c r="J106" s="33">
        <v>657</v>
      </c>
      <c r="K106" s="30">
        <v>4</v>
      </c>
      <c r="L106" s="30">
        <v>8</v>
      </c>
      <c r="M106" s="44" t="s">
        <v>33</v>
      </c>
      <c r="N106" s="34">
        <v>0</v>
      </c>
      <c r="O106" s="60">
        <f>O107+O114</f>
        <v>13009.099999999999</v>
      </c>
      <c r="P106" s="60">
        <f t="shared" ref="P106:U106" si="59">P107+P114</f>
        <v>0</v>
      </c>
      <c r="Q106" s="60">
        <f t="shared" si="59"/>
        <v>0</v>
      </c>
      <c r="R106" s="60">
        <f t="shared" si="59"/>
        <v>12149.6</v>
      </c>
      <c r="S106" s="60">
        <f t="shared" si="59"/>
        <v>0</v>
      </c>
      <c r="T106" s="60">
        <f t="shared" si="59"/>
        <v>16637.7</v>
      </c>
      <c r="U106" s="60">
        <f t="shared" si="59"/>
        <v>0</v>
      </c>
    </row>
    <row r="107" spans="1:21" ht="20.25" customHeight="1">
      <c r="A107" s="18"/>
      <c r="B107" s="70"/>
      <c r="C107" s="65"/>
      <c r="D107" s="65"/>
      <c r="E107" s="28"/>
      <c r="F107" s="29"/>
      <c r="G107" s="29"/>
      <c r="H107" s="26"/>
      <c r="I107" s="102" t="s">
        <v>92</v>
      </c>
      <c r="J107" s="33">
        <v>657</v>
      </c>
      <c r="K107" s="30">
        <v>4</v>
      </c>
      <c r="L107" s="30">
        <v>8</v>
      </c>
      <c r="M107" s="45" t="s">
        <v>34</v>
      </c>
      <c r="N107" s="34">
        <v>0</v>
      </c>
      <c r="O107" s="60">
        <f>O109</f>
        <v>5199</v>
      </c>
      <c r="P107" s="60">
        <v>0</v>
      </c>
      <c r="Q107" s="99"/>
      <c r="R107" s="60">
        <f t="shared" ref="R107" si="60">R109</f>
        <v>5340.6</v>
      </c>
      <c r="S107" s="60">
        <v>0</v>
      </c>
      <c r="T107" s="60">
        <f t="shared" ref="T107" si="61">T109</f>
        <v>5488.3</v>
      </c>
      <c r="U107" s="60">
        <v>0</v>
      </c>
    </row>
    <row r="108" spans="1:21" ht="31.5" customHeight="1">
      <c r="A108" s="18"/>
      <c r="B108" s="70"/>
      <c r="C108" s="65"/>
      <c r="D108" s="65"/>
      <c r="E108" s="28"/>
      <c r="F108" s="29"/>
      <c r="G108" s="29"/>
      <c r="H108" s="26"/>
      <c r="I108" s="113" t="s">
        <v>35</v>
      </c>
      <c r="J108" s="33">
        <v>657</v>
      </c>
      <c r="K108" s="30">
        <v>4</v>
      </c>
      <c r="L108" s="30">
        <v>8</v>
      </c>
      <c r="M108" s="92" t="s">
        <v>36</v>
      </c>
      <c r="N108" s="34">
        <v>0</v>
      </c>
      <c r="O108" s="60">
        <f>O109</f>
        <v>5199</v>
      </c>
      <c r="P108" s="60">
        <v>0</v>
      </c>
      <c r="Q108" s="99"/>
      <c r="R108" s="60">
        <f t="shared" ref="R108" si="62">R109</f>
        <v>5340.6</v>
      </c>
      <c r="S108" s="60">
        <v>0</v>
      </c>
      <c r="T108" s="60">
        <f t="shared" ref="T108" si="63">T109</f>
        <v>5488.3</v>
      </c>
      <c r="U108" s="60">
        <v>0</v>
      </c>
    </row>
    <row r="109" spans="1:21" ht="45.75" customHeight="1">
      <c r="A109" s="18"/>
      <c r="B109" s="70"/>
      <c r="C109" s="65"/>
      <c r="D109" s="65"/>
      <c r="E109" s="28"/>
      <c r="F109" s="29"/>
      <c r="G109" s="29"/>
      <c r="H109" s="26"/>
      <c r="I109" s="113" t="s">
        <v>93</v>
      </c>
      <c r="J109" s="33">
        <v>657</v>
      </c>
      <c r="K109" s="30">
        <v>4</v>
      </c>
      <c r="L109" s="30">
        <v>8</v>
      </c>
      <c r="M109" s="44" t="s">
        <v>37</v>
      </c>
      <c r="N109" s="34">
        <v>0</v>
      </c>
      <c r="O109" s="60">
        <f>O111</f>
        <v>5199</v>
      </c>
      <c r="P109" s="60">
        <v>0</v>
      </c>
      <c r="Q109" s="99"/>
      <c r="R109" s="60">
        <f>R111</f>
        <v>5340.6</v>
      </c>
      <c r="S109" s="60">
        <v>0</v>
      </c>
      <c r="T109" s="60">
        <f>T111</f>
        <v>5488.3</v>
      </c>
      <c r="U109" s="60">
        <v>0</v>
      </c>
    </row>
    <row r="110" spans="1:21" ht="23.25" customHeight="1">
      <c r="A110" s="18"/>
      <c r="B110" s="73"/>
      <c r="C110" s="74"/>
      <c r="D110" s="74"/>
      <c r="E110" s="28"/>
      <c r="F110" s="29"/>
      <c r="G110" s="29"/>
      <c r="H110" s="26"/>
      <c r="I110" s="105" t="s">
        <v>85</v>
      </c>
      <c r="J110" s="33">
        <v>657</v>
      </c>
      <c r="K110" s="30">
        <v>4</v>
      </c>
      <c r="L110" s="30">
        <v>8</v>
      </c>
      <c r="M110" s="44" t="s">
        <v>88</v>
      </c>
      <c r="N110" s="34">
        <v>800</v>
      </c>
      <c r="O110" s="60">
        <f>O111</f>
        <v>5199</v>
      </c>
      <c r="P110" s="60">
        <f t="shared" ref="P110:U110" si="64">P111</f>
        <v>0</v>
      </c>
      <c r="Q110" s="60">
        <f t="shared" si="64"/>
        <v>3721.7</v>
      </c>
      <c r="R110" s="60">
        <f t="shared" si="64"/>
        <v>5340.6</v>
      </c>
      <c r="S110" s="60">
        <f t="shared" si="64"/>
        <v>0</v>
      </c>
      <c r="T110" s="60">
        <f t="shared" si="64"/>
        <v>5488.3</v>
      </c>
      <c r="U110" s="60">
        <f t="shared" si="64"/>
        <v>0</v>
      </c>
    </row>
    <row r="111" spans="1:21" ht="51.75" customHeight="1">
      <c r="A111" s="18"/>
      <c r="B111" s="70"/>
      <c r="C111" s="65"/>
      <c r="D111" s="65"/>
      <c r="E111" s="28"/>
      <c r="F111" s="29"/>
      <c r="G111" s="29"/>
      <c r="H111" s="26"/>
      <c r="I111" s="105" t="s">
        <v>163</v>
      </c>
      <c r="J111" s="33">
        <v>657</v>
      </c>
      <c r="K111" s="30">
        <v>4</v>
      </c>
      <c r="L111" s="30">
        <v>8</v>
      </c>
      <c r="M111" s="44" t="s">
        <v>37</v>
      </c>
      <c r="N111" s="34">
        <v>810</v>
      </c>
      <c r="O111" s="120">
        <f>160.6+5038.4</f>
        <v>5199</v>
      </c>
      <c r="P111" s="60"/>
      <c r="Q111" s="60">
        <v>3721.7</v>
      </c>
      <c r="R111" s="60">
        <v>5340.6</v>
      </c>
      <c r="S111" s="60"/>
      <c r="T111" s="60">
        <v>5488.3</v>
      </c>
      <c r="U111" s="60">
        <v>0</v>
      </c>
    </row>
    <row r="112" spans="1:21" ht="21" customHeight="1">
      <c r="A112" s="18"/>
      <c r="B112" s="70"/>
      <c r="C112" s="65"/>
      <c r="D112" s="65"/>
      <c r="E112" s="28"/>
      <c r="F112" s="29"/>
      <c r="G112" s="29"/>
      <c r="H112" s="26">
        <v>810</v>
      </c>
      <c r="I112" s="102" t="s">
        <v>38</v>
      </c>
      <c r="J112" s="33">
        <v>657</v>
      </c>
      <c r="K112" s="30">
        <v>4</v>
      </c>
      <c r="L112" s="30">
        <v>9</v>
      </c>
      <c r="M112" s="45" t="s">
        <v>69</v>
      </c>
      <c r="N112" s="34">
        <v>0</v>
      </c>
      <c r="O112" s="60">
        <f>O113</f>
        <v>7810.0999999999995</v>
      </c>
      <c r="P112" s="60">
        <v>0</v>
      </c>
      <c r="Q112" s="99">
        <v>18</v>
      </c>
      <c r="R112" s="60">
        <f t="shared" ref="R112:R113" si="65">R113</f>
        <v>6809</v>
      </c>
      <c r="S112" s="60">
        <v>0</v>
      </c>
      <c r="T112" s="60">
        <f t="shared" ref="T112:T113" si="66">T113</f>
        <v>11149.4</v>
      </c>
      <c r="U112" s="60">
        <v>0</v>
      </c>
    </row>
    <row r="113" spans="1:21" ht="30" customHeight="1">
      <c r="A113" s="18"/>
      <c r="B113" s="70"/>
      <c r="C113" s="65"/>
      <c r="D113" s="65"/>
      <c r="E113" s="130" t="s">
        <v>71</v>
      </c>
      <c r="F113" s="131"/>
      <c r="G113" s="131"/>
      <c r="H113" s="19">
        <v>244</v>
      </c>
      <c r="I113" s="102" t="s">
        <v>91</v>
      </c>
      <c r="J113" s="33">
        <v>657</v>
      </c>
      <c r="K113" s="30">
        <v>4</v>
      </c>
      <c r="L113" s="30">
        <v>9</v>
      </c>
      <c r="M113" s="44" t="s">
        <v>33</v>
      </c>
      <c r="N113" s="34">
        <v>0</v>
      </c>
      <c r="O113" s="60">
        <f>O114</f>
        <v>7810.0999999999995</v>
      </c>
      <c r="P113" s="60">
        <v>0</v>
      </c>
      <c r="Q113" s="99"/>
      <c r="R113" s="60">
        <f t="shared" si="65"/>
        <v>6809</v>
      </c>
      <c r="S113" s="60">
        <v>0</v>
      </c>
      <c r="T113" s="60">
        <f t="shared" si="66"/>
        <v>11149.4</v>
      </c>
      <c r="U113" s="60">
        <v>0</v>
      </c>
    </row>
    <row r="114" spans="1:21" ht="22.5" customHeight="1">
      <c r="A114" s="18"/>
      <c r="B114" s="70"/>
      <c r="C114" s="65"/>
      <c r="D114" s="65"/>
      <c r="E114" s="18"/>
      <c r="F114" s="132" t="s">
        <v>72</v>
      </c>
      <c r="G114" s="132"/>
      <c r="H114" s="19">
        <v>244</v>
      </c>
      <c r="I114" s="105" t="s">
        <v>94</v>
      </c>
      <c r="J114" s="33">
        <v>657</v>
      </c>
      <c r="K114" s="30">
        <v>4</v>
      </c>
      <c r="L114" s="30">
        <v>9</v>
      </c>
      <c r="M114" s="45" t="s">
        <v>39</v>
      </c>
      <c r="N114" s="34">
        <v>0</v>
      </c>
      <c r="O114" s="60">
        <f>O116</f>
        <v>7810.0999999999995</v>
      </c>
      <c r="P114" s="60">
        <v>0</v>
      </c>
      <c r="Q114" s="99"/>
      <c r="R114" s="60">
        <f t="shared" ref="R114" si="67">R116</f>
        <v>6809</v>
      </c>
      <c r="S114" s="60">
        <v>0</v>
      </c>
      <c r="T114" s="60">
        <f t="shared" ref="T114" si="68">T116</f>
        <v>11149.4</v>
      </c>
      <c r="U114" s="60">
        <v>0</v>
      </c>
    </row>
    <row r="115" spans="1:21" ht="43.5" customHeight="1">
      <c r="A115" s="18"/>
      <c r="B115" s="70"/>
      <c r="C115" s="65"/>
      <c r="D115" s="65"/>
      <c r="E115" s="18"/>
      <c r="F115" s="25"/>
      <c r="G115" s="25"/>
      <c r="H115" s="19"/>
      <c r="I115" s="114" t="s">
        <v>73</v>
      </c>
      <c r="J115" s="33">
        <v>657</v>
      </c>
      <c r="K115" s="30">
        <v>4</v>
      </c>
      <c r="L115" s="30">
        <v>9</v>
      </c>
      <c r="M115" s="44" t="s">
        <v>40</v>
      </c>
      <c r="N115" s="34">
        <v>0</v>
      </c>
      <c r="O115" s="60">
        <f>O116</f>
        <v>7810.0999999999995</v>
      </c>
      <c r="P115" s="60">
        <v>0</v>
      </c>
      <c r="Q115" s="99"/>
      <c r="R115" s="60">
        <f t="shared" ref="R115" si="69">R116</f>
        <v>6809</v>
      </c>
      <c r="S115" s="60">
        <v>0</v>
      </c>
      <c r="T115" s="60">
        <f t="shared" ref="T115" si="70">T116</f>
        <v>11149.4</v>
      </c>
      <c r="U115" s="60">
        <v>0</v>
      </c>
    </row>
    <row r="116" spans="1:21" ht="37.5" customHeight="1">
      <c r="A116" s="18"/>
      <c r="B116" s="70"/>
      <c r="C116" s="65"/>
      <c r="D116" s="65"/>
      <c r="E116" s="31"/>
      <c r="F116" s="25"/>
      <c r="G116" s="25" t="s">
        <v>74</v>
      </c>
      <c r="H116" s="26">
        <v>244</v>
      </c>
      <c r="I116" s="114" t="s">
        <v>93</v>
      </c>
      <c r="J116" s="33">
        <v>657</v>
      </c>
      <c r="K116" s="30">
        <v>4</v>
      </c>
      <c r="L116" s="30">
        <v>9</v>
      </c>
      <c r="M116" s="44" t="s">
        <v>41</v>
      </c>
      <c r="N116" s="34">
        <v>0</v>
      </c>
      <c r="O116" s="60">
        <f>O118</f>
        <v>7810.0999999999995</v>
      </c>
      <c r="P116" s="60">
        <v>0</v>
      </c>
      <c r="Q116" s="99"/>
      <c r="R116" s="60">
        <f>R118</f>
        <v>6809</v>
      </c>
      <c r="S116" s="60">
        <v>0</v>
      </c>
      <c r="T116" s="60">
        <f>T118</f>
        <v>11149.4</v>
      </c>
      <c r="U116" s="60">
        <v>0</v>
      </c>
    </row>
    <row r="117" spans="1:21" ht="31.5" customHeight="1">
      <c r="A117" s="18"/>
      <c r="B117" s="73"/>
      <c r="C117" s="74"/>
      <c r="D117" s="74"/>
      <c r="E117" s="28"/>
      <c r="F117" s="75"/>
      <c r="G117" s="75"/>
      <c r="H117" s="26"/>
      <c r="I117" s="105" t="s">
        <v>84</v>
      </c>
      <c r="J117" s="33">
        <v>657</v>
      </c>
      <c r="K117" s="30">
        <v>4</v>
      </c>
      <c r="L117" s="30">
        <v>9</v>
      </c>
      <c r="M117" s="44" t="s">
        <v>41</v>
      </c>
      <c r="N117" s="34">
        <v>200</v>
      </c>
      <c r="O117" s="60">
        <f>O118</f>
        <v>7810.0999999999995</v>
      </c>
      <c r="P117" s="60">
        <f t="shared" ref="P117:U117" si="71">P118</f>
        <v>0</v>
      </c>
      <c r="Q117" s="60">
        <f t="shared" si="71"/>
        <v>0</v>
      </c>
      <c r="R117" s="60">
        <f t="shared" si="71"/>
        <v>6809</v>
      </c>
      <c r="S117" s="60">
        <f t="shared" si="71"/>
        <v>0</v>
      </c>
      <c r="T117" s="60">
        <f t="shared" si="71"/>
        <v>11149.4</v>
      </c>
      <c r="U117" s="60">
        <f t="shared" si="71"/>
        <v>0</v>
      </c>
    </row>
    <row r="118" spans="1:21" ht="31.5" customHeight="1">
      <c r="A118" s="18"/>
      <c r="B118" s="70"/>
      <c r="C118" s="65"/>
      <c r="D118" s="65"/>
      <c r="E118" s="28"/>
      <c r="F118" s="29"/>
      <c r="G118" s="29"/>
      <c r="H118" s="26">
        <v>244</v>
      </c>
      <c r="I118" s="105" t="s">
        <v>8</v>
      </c>
      <c r="J118" s="33">
        <v>657</v>
      </c>
      <c r="K118" s="30">
        <v>4</v>
      </c>
      <c r="L118" s="30">
        <v>9</v>
      </c>
      <c r="M118" s="44" t="s">
        <v>41</v>
      </c>
      <c r="N118" s="34">
        <v>240</v>
      </c>
      <c r="O118" s="120">
        <f>110.4+7699.7</f>
        <v>7810.0999999999995</v>
      </c>
      <c r="P118" s="60">
        <v>0</v>
      </c>
      <c r="Q118" s="99">
        <v>0</v>
      </c>
      <c r="R118" s="60">
        <v>6809</v>
      </c>
      <c r="S118" s="60">
        <v>0</v>
      </c>
      <c r="T118" s="60">
        <v>11149.4</v>
      </c>
      <c r="U118" s="60">
        <v>0</v>
      </c>
    </row>
    <row r="119" spans="1:21" ht="21" customHeight="1">
      <c r="A119" s="18"/>
      <c r="B119" s="70"/>
      <c r="C119" s="65"/>
      <c r="D119" s="65"/>
      <c r="E119" s="28"/>
      <c r="F119" s="29"/>
      <c r="G119" s="29"/>
      <c r="H119" s="19"/>
      <c r="I119" s="105" t="s">
        <v>42</v>
      </c>
      <c r="J119" s="33">
        <v>657</v>
      </c>
      <c r="K119" s="30">
        <v>4</v>
      </c>
      <c r="L119" s="30">
        <v>10</v>
      </c>
      <c r="M119" s="45" t="s">
        <v>69</v>
      </c>
      <c r="N119" s="34">
        <v>0</v>
      </c>
      <c r="O119" s="60">
        <f>O120+O125</f>
        <v>3004.9</v>
      </c>
      <c r="P119" s="60">
        <f t="shared" ref="P119:U119" si="72">P120+P125</f>
        <v>0</v>
      </c>
      <c r="Q119" s="60">
        <f t="shared" si="72"/>
        <v>0</v>
      </c>
      <c r="R119" s="60">
        <f t="shared" si="72"/>
        <v>2997.2139999999999</v>
      </c>
      <c r="S119" s="60">
        <f t="shared" si="72"/>
        <v>0</v>
      </c>
      <c r="T119" s="60">
        <f t="shared" si="72"/>
        <v>3095.01</v>
      </c>
      <c r="U119" s="60">
        <f t="shared" si="72"/>
        <v>0</v>
      </c>
    </row>
    <row r="120" spans="1:21" ht="45" customHeight="1">
      <c r="A120" s="18"/>
      <c r="B120" s="70"/>
      <c r="C120" s="65"/>
      <c r="D120" s="65"/>
      <c r="E120" s="28"/>
      <c r="F120" s="29"/>
      <c r="G120" s="29"/>
      <c r="H120" s="19"/>
      <c r="I120" s="107" t="s">
        <v>107</v>
      </c>
      <c r="J120" s="33">
        <v>657</v>
      </c>
      <c r="K120" s="30">
        <v>4</v>
      </c>
      <c r="L120" s="30">
        <v>10</v>
      </c>
      <c r="M120" s="44" t="s">
        <v>176</v>
      </c>
      <c r="N120" s="34">
        <v>0</v>
      </c>
      <c r="O120" s="60">
        <f t="shared" ref="O120:U120" si="73">O123</f>
        <v>2350.9</v>
      </c>
      <c r="P120" s="60">
        <f t="shared" si="73"/>
        <v>0</v>
      </c>
      <c r="Q120" s="60">
        <f t="shared" si="73"/>
        <v>0</v>
      </c>
      <c r="R120" s="60">
        <f t="shared" si="73"/>
        <v>2440.27</v>
      </c>
      <c r="S120" s="60">
        <f t="shared" si="73"/>
        <v>0</v>
      </c>
      <c r="T120" s="60">
        <f t="shared" si="73"/>
        <v>2533.0100000000002</v>
      </c>
      <c r="U120" s="60">
        <f t="shared" si="73"/>
        <v>0</v>
      </c>
    </row>
    <row r="121" spans="1:21" ht="33" customHeight="1">
      <c r="A121" s="18"/>
      <c r="B121" s="121"/>
      <c r="C121" s="122"/>
      <c r="D121" s="122"/>
      <c r="E121" s="28"/>
      <c r="F121" s="29"/>
      <c r="G121" s="29"/>
      <c r="H121" s="19"/>
      <c r="I121" s="125" t="s">
        <v>179</v>
      </c>
      <c r="J121" s="33">
        <v>657</v>
      </c>
      <c r="K121" s="30">
        <v>4</v>
      </c>
      <c r="L121" s="30">
        <v>10</v>
      </c>
      <c r="M121" s="44" t="s">
        <v>177</v>
      </c>
      <c r="N121" s="34">
        <v>0</v>
      </c>
      <c r="O121" s="60">
        <f>O123</f>
        <v>2350.9</v>
      </c>
      <c r="P121" s="60">
        <f t="shared" ref="P121:U122" si="74">P123</f>
        <v>0</v>
      </c>
      <c r="Q121" s="60">
        <f t="shared" si="74"/>
        <v>0</v>
      </c>
      <c r="R121" s="60">
        <f t="shared" si="74"/>
        <v>2440.27</v>
      </c>
      <c r="S121" s="60">
        <f t="shared" si="74"/>
        <v>0</v>
      </c>
      <c r="T121" s="60">
        <f t="shared" si="74"/>
        <v>2533.0100000000002</v>
      </c>
      <c r="U121" s="60">
        <f t="shared" si="74"/>
        <v>0</v>
      </c>
    </row>
    <row r="122" spans="1:21" ht="57" customHeight="1">
      <c r="A122" s="18"/>
      <c r="B122" s="121"/>
      <c r="C122" s="122"/>
      <c r="D122" s="122"/>
      <c r="E122" s="28"/>
      <c r="F122" s="29"/>
      <c r="G122" s="29"/>
      <c r="H122" s="19"/>
      <c r="I122" s="125" t="s">
        <v>178</v>
      </c>
      <c r="J122" s="33">
        <v>657</v>
      </c>
      <c r="K122" s="30">
        <v>4</v>
      </c>
      <c r="L122" s="30">
        <v>10</v>
      </c>
      <c r="M122" s="44" t="s">
        <v>146</v>
      </c>
      <c r="N122" s="34">
        <v>0</v>
      </c>
      <c r="O122" s="60">
        <f>O124</f>
        <v>2350.9</v>
      </c>
      <c r="P122" s="60">
        <f t="shared" si="74"/>
        <v>0</v>
      </c>
      <c r="Q122" s="60">
        <f t="shared" si="74"/>
        <v>0</v>
      </c>
      <c r="R122" s="60">
        <f t="shared" si="74"/>
        <v>2440.27</v>
      </c>
      <c r="S122" s="60">
        <f t="shared" si="74"/>
        <v>0</v>
      </c>
      <c r="T122" s="60">
        <f t="shared" si="74"/>
        <v>2533.0100000000002</v>
      </c>
      <c r="U122" s="60">
        <f t="shared" si="74"/>
        <v>0</v>
      </c>
    </row>
    <row r="123" spans="1:21" ht="19.5" customHeight="1">
      <c r="A123" s="18"/>
      <c r="B123" s="73"/>
      <c r="C123" s="74"/>
      <c r="D123" s="74"/>
      <c r="E123" s="28"/>
      <c r="F123" s="29"/>
      <c r="G123" s="29"/>
      <c r="H123" s="19"/>
      <c r="I123" s="105" t="s">
        <v>85</v>
      </c>
      <c r="J123" s="33">
        <v>657</v>
      </c>
      <c r="K123" s="30">
        <v>4</v>
      </c>
      <c r="L123" s="30">
        <v>10</v>
      </c>
      <c r="M123" s="44" t="s">
        <v>146</v>
      </c>
      <c r="N123" s="34">
        <v>800</v>
      </c>
      <c r="O123" s="60">
        <f>O124</f>
        <v>2350.9</v>
      </c>
      <c r="P123" s="60">
        <f t="shared" ref="P123:U123" si="75">P124</f>
        <v>0</v>
      </c>
      <c r="Q123" s="60">
        <f t="shared" si="75"/>
        <v>0</v>
      </c>
      <c r="R123" s="60">
        <f t="shared" si="75"/>
        <v>2440.27</v>
      </c>
      <c r="S123" s="60">
        <f t="shared" si="75"/>
        <v>0</v>
      </c>
      <c r="T123" s="60">
        <f t="shared" si="75"/>
        <v>2533.0100000000002</v>
      </c>
      <c r="U123" s="60">
        <f t="shared" si="75"/>
        <v>0</v>
      </c>
    </row>
    <row r="124" spans="1:21" ht="41.25" customHeight="1">
      <c r="A124" s="18"/>
      <c r="B124" s="70"/>
      <c r="C124" s="65"/>
      <c r="D124" s="65"/>
      <c r="E124" s="28"/>
      <c r="F124" s="29"/>
      <c r="G124" s="29"/>
      <c r="H124" s="19"/>
      <c r="I124" s="105" t="s">
        <v>163</v>
      </c>
      <c r="J124" s="33">
        <v>657</v>
      </c>
      <c r="K124" s="30">
        <v>4</v>
      </c>
      <c r="L124" s="30">
        <v>10</v>
      </c>
      <c r="M124" s="44" t="s">
        <v>146</v>
      </c>
      <c r="N124" s="34">
        <v>810</v>
      </c>
      <c r="O124" s="60">
        <v>2350.9</v>
      </c>
      <c r="P124" s="60">
        <v>0</v>
      </c>
      <c r="Q124" s="99"/>
      <c r="R124" s="60">
        <v>2440.27</v>
      </c>
      <c r="S124" s="60">
        <v>0</v>
      </c>
      <c r="T124" s="60">
        <v>2533.0100000000002</v>
      </c>
      <c r="U124" s="60">
        <v>0</v>
      </c>
    </row>
    <row r="125" spans="1:21" ht="40.5" customHeight="1">
      <c r="A125" s="18"/>
      <c r="B125" s="70"/>
      <c r="C125" s="65"/>
      <c r="D125" s="65"/>
      <c r="E125" s="28"/>
      <c r="F125" s="29"/>
      <c r="G125" s="29"/>
      <c r="H125" s="19"/>
      <c r="I125" s="102" t="s">
        <v>108</v>
      </c>
      <c r="J125" s="33">
        <v>657</v>
      </c>
      <c r="K125" s="30">
        <v>4</v>
      </c>
      <c r="L125" s="30">
        <v>10</v>
      </c>
      <c r="M125" s="44" t="s">
        <v>123</v>
      </c>
      <c r="N125" s="34">
        <v>0</v>
      </c>
      <c r="O125" s="60">
        <f>O126</f>
        <v>654</v>
      </c>
      <c r="P125" s="60">
        <v>0</v>
      </c>
      <c r="Q125" s="99"/>
      <c r="R125" s="60">
        <f t="shared" ref="R125" si="76">R126</f>
        <v>556.94399999999996</v>
      </c>
      <c r="S125" s="60">
        <v>0</v>
      </c>
      <c r="T125" s="60">
        <f t="shared" ref="T125" si="77">T126</f>
        <v>562</v>
      </c>
      <c r="U125" s="60">
        <v>0</v>
      </c>
    </row>
    <row r="126" spans="1:21" ht="47.25" customHeight="1">
      <c r="A126" s="18"/>
      <c r="B126" s="70"/>
      <c r="C126" s="65"/>
      <c r="D126" s="65"/>
      <c r="E126" s="28"/>
      <c r="F126" s="29"/>
      <c r="G126" s="29"/>
      <c r="H126" s="19"/>
      <c r="I126" s="104" t="s">
        <v>167</v>
      </c>
      <c r="J126" s="33">
        <v>657</v>
      </c>
      <c r="K126" s="30">
        <v>4</v>
      </c>
      <c r="L126" s="30">
        <v>10</v>
      </c>
      <c r="M126" s="44" t="s">
        <v>124</v>
      </c>
      <c r="N126" s="34">
        <v>0</v>
      </c>
      <c r="O126" s="60">
        <f>O128+O132</f>
        <v>654</v>
      </c>
      <c r="P126" s="60">
        <v>0</v>
      </c>
      <c r="Q126" s="99"/>
      <c r="R126" s="60">
        <f>R128+R132</f>
        <v>556.94399999999996</v>
      </c>
      <c r="S126" s="60">
        <v>0</v>
      </c>
      <c r="T126" s="60">
        <f>T128+T132</f>
        <v>562</v>
      </c>
      <c r="U126" s="60">
        <v>0</v>
      </c>
    </row>
    <row r="127" spans="1:21" ht="55.5" customHeight="1">
      <c r="A127" s="18"/>
      <c r="B127" s="121"/>
      <c r="C127" s="122"/>
      <c r="D127" s="122"/>
      <c r="E127" s="28"/>
      <c r="F127" s="29"/>
      <c r="G127" s="29"/>
      <c r="H127" s="19"/>
      <c r="I127" s="104" t="s">
        <v>165</v>
      </c>
      <c r="J127" s="33">
        <v>657</v>
      </c>
      <c r="K127" s="30">
        <v>4</v>
      </c>
      <c r="L127" s="30">
        <v>10</v>
      </c>
      <c r="M127" s="44" t="s">
        <v>125</v>
      </c>
      <c r="N127" s="34">
        <v>0</v>
      </c>
      <c r="O127" s="60">
        <f>O128</f>
        <v>134</v>
      </c>
      <c r="P127" s="60">
        <f t="shared" ref="P127:U127" si="78">P128</f>
        <v>0</v>
      </c>
      <c r="Q127" s="60">
        <f t="shared" si="78"/>
        <v>0</v>
      </c>
      <c r="R127" s="60">
        <f t="shared" si="78"/>
        <v>136.94399999999999</v>
      </c>
      <c r="S127" s="60">
        <f t="shared" si="78"/>
        <v>0</v>
      </c>
      <c r="T127" s="60">
        <f t="shared" si="78"/>
        <v>142</v>
      </c>
      <c r="U127" s="60">
        <f t="shared" si="78"/>
        <v>0</v>
      </c>
    </row>
    <row r="128" spans="1:21" ht="30.75" customHeight="1">
      <c r="A128" s="18"/>
      <c r="B128" s="70"/>
      <c r="C128" s="65"/>
      <c r="D128" s="65"/>
      <c r="E128" s="28"/>
      <c r="F128" s="29"/>
      <c r="G128" s="29"/>
      <c r="H128" s="19"/>
      <c r="I128" s="105" t="s">
        <v>70</v>
      </c>
      <c r="J128" s="33">
        <v>657</v>
      </c>
      <c r="K128" s="30">
        <v>4</v>
      </c>
      <c r="L128" s="30">
        <v>10</v>
      </c>
      <c r="M128" s="44" t="s">
        <v>125</v>
      </c>
      <c r="N128" s="34">
        <v>200</v>
      </c>
      <c r="O128" s="60">
        <f>O129</f>
        <v>134</v>
      </c>
      <c r="P128" s="60">
        <v>0</v>
      </c>
      <c r="Q128" s="99"/>
      <c r="R128" s="60">
        <f>R129</f>
        <v>136.94399999999999</v>
      </c>
      <c r="S128" s="60">
        <v>0</v>
      </c>
      <c r="T128" s="60">
        <f>T129</f>
        <v>142</v>
      </c>
      <c r="U128" s="60">
        <v>0</v>
      </c>
    </row>
    <row r="129" spans="1:21" ht="33.75" customHeight="1">
      <c r="A129" s="18"/>
      <c r="B129" s="73"/>
      <c r="C129" s="74"/>
      <c r="D129" s="74"/>
      <c r="E129" s="28"/>
      <c r="F129" s="29"/>
      <c r="G129" s="29"/>
      <c r="H129" s="19"/>
      <c r="I129" s="105" t="s">
        <v>8</v>
      </c>
      <c r="J129" s="33">
        <v>657</v>
      </c>
      <c r="K129" s="30">
        <v>4</v>
      </c>
      <c r="L129" s="30">
        <v>10</v>
      </c>
      <c r="M129" s="44" t="s">
        <v>125</v>
      </c>
      <c r="N129" s="34">
        <v>240</v>
      </c>
      <c r="O129" s="60">
        <v>134</v>
      </c>
      <c r="P129" s="60">
        <v>0</v>
      </c>
      <c r="Q129" s="99"/>
      <c r="R129" s="60">
        <v>136.94399999999999</v>
      </c>
      <c r="S129" s="60">
        <v>0</v>
      </c>
      <c r="T129" s="60">
        <v>142</v>
      </c>
      <c r="U129" s="60">
        <v>0</v>
      </c>
    </row>
    <row r="130" spans="1:21" ht="54.75" customHeight="1">
      <c r="A130" s="18"/>
      <c r="B130" s="121"/>
      <c r="C130" s="122"/>
      <c r="D130" s="122"/>
      <c r="E130" s="28"/>
      <c r="F130" s="29"/>
      <c r="G130" s="29"/>
      <c r="H130" s="19"/>
      <c r="I130" s="105" t="s">
        <v>116</v>
      </c>
      <c r="J130" s="33">
        <v>657</v>
      </c>
      <c r="K130" s="30">
        <v>4</v>
      </c>
      <c r="L130" s="30">
        <v>10</v>
      </c>
      <c r="M130" s="44" t="s">
        <v>134</v>
      </c>
      <c r="N130" s="34"/>
      <c r="O130" s="60">
        <f>O131</f>
        <v>520</v>
      </c>
      <c r="P130" s="60">
        <v>0</v>
      </c>
      <c r="Q130" s="99"/>
      <c r="R130" s="60">
        <f>R131</f>
        <v>420</v>
      </c>
      <c r="S130" s="60">
        <v>0</v>
      </c>
      <c r="T130" s="60">
        <f>T131</f>
        <v>420</v>
      </c>
      <c r="U130" s="60">
        <v>0</v>
      </c>
    </row>
    <row r="131" spans="1:21" ht="33.75" customHeight="1">
      <c r="A131" s="18"/>
      <c r="B131" s="73"/>
      <c r="C131" s="74"/>
      <c r="D131" s="74"/>
      <c r="E131" s="28"/>
      <c r="F131" s="29"/>
      <c r="G131" s="29"/>
      <c r="H131" s="19"/>
      <c r="I131" s="105" t="s">
        <v>70</v>
      </c>
      <c r="J131" s="33">
        <v>657</v>
      </c>
      <c r="K131" s="30">
        <v>4</v>
      </c>
      <c r="L131" s="30">
        <v>10</v>
      </c>
      <c r="M131" s="44" t="s">
        <v>134</v>
      </c>
      <c r="N131" s="34">
        <v>200</v>
      </c>
      <c r="O131" s="60">
        <f>O132</f>
        <v>520</v>
      </c>
      <c r="P131" s="60">
        <v>0</v>
      </c>
      <c r="Q131" s="99"/>
      <c r="R131" s="60">
        <f>R132</f>
        <v>420</v>
      </c>
      <c r="S131" s="60">
        <v>0</v>
      </c>
      <c r="T131" s="60">
        <f>T132</f>
        <v>420</v>
      </c>
      <c r="U131" s="60">
        <v>0</v>
      </c>
    </row>
    <row r="132" spans="1:21" ht="37.5" customHeight="1">
      <c r="A132" s="18"/>
      <c r="B132" s="70"/>
      <c r="C132" s="65"/>
      <c r="D132" s="65"/>
      <c r="E132" s="28"/>
      <c r="F132" s="29"/>
      <c r="G132" s="29"/>
      <c r="H132" s="19"/>
      <c r="I132" s="105" t="s">
        <v>8</v>
      </c>
      <c r="J132" s="33">
        <v>657</v>
      </c>
      <c r="K132" s="30">
        <v>4</v>
      </c>
      <c r="L132" s="30">
        <v>10</v>
      </c>
      <c r="M132" s="44" t="s">
        <v>134</v>
      </c>
      <c r="N132" s="34">
        <v>240</v>
      </c>
      <c r="O132" s="120">
        <f>100+420</f>
        <v>520</v>
      </c>
      <c r="P132" s="60">
        <v>0</v>
      </c>
      <c r="Q132" s="99"/>
      <c r="R132" s="60">
        <v>420</v>
      </c>
      <c r="S132" s="60">
        <v>0</v>
      </c>
      <c r="T132" s="60">
        <v>420</v>
      </c>
      <c r="U132" s="60">
        <v>0</v>
      </c>
    </row>
    <row r="133" spans="1:21" ht="20.25" customHeight="1">
      <c r="A133" s="18"/>
      <c r="B133" s="70"/>
      <c r="C133" s="65"/>
      <c r="D133" s="65"/>
      <c r="E133" s="28"/>
      <c r="F133" s="29"/>
      <c r="G133" s="29"/>
      <c r="H133" s="19"/>
      <c r="I133" s="101" t="s">
        <v>43</v>
      </c>
      <c r="J133" s="88">
        <v>657</v>
      </c>
      <c r="K133" s="89">
        <v>5</v>
      </c>
      <c r="L133" s="89">
        <v>0</v>
      </c>
      <c r="M133" s="50" t="s">
        <v>69</v>
      </c>
      <c r="N133" s="90">
        <v>0</v>
      </c>
      <c r="O133" s="98">
        <f>O134+O145+O151</f>
        <v>14682.154</v>
      </c>
      <c r="P133" s="98">
        <f t="shared" ref="P133:U133" si="79">P134+P145+P151</f>
        <v>0</v>
      </c>
      <c r="Q133" s="98" t="e">
        <f t="shared" si="79"/>
        <v>#REF!</v>
      </c>
      <c r="R133" s="98">
        <f t="shared" si="79"/>
        <v>13016.018</v>
      </c>
      <c r="S133" s="98">
        <f t="shared" si="79"/>
        <v>0</v>
      </c>
      <c r="T133" s="98">
        <f t="shared" si="79"/>
        <v>10940</v>
      </c>
      <c r="U133" s="98">
        <f t="shared" si="79"/>
        <v>0</v>
      </c>
    </row>
    <row r="134" spans="1:21" ht="20.25" customHeight="1">
      <c r="A134" s="18"/>
      <c r="B134" s="65"/>
      <c r="C134" s="65"/>
      <c r="D134" s="65"/>
      <c r="E134" s="28"/>
      <c r="F134" s="29"/>
      <c r="G134" s="29"/>
      <c r="H134" s="19"/>
      <c r="I134" s="108" t="s">
        <v>44</v>
      </c>
      <c r="J134" s="33">
        <v>657</v>
      </c>
      <c r="K134" s="30">
        <v>5</v>
      </c>
      <c r="L134" s="30">
        <v>1</v>
      </c>
      <c r="M134" s="45" t="s">
        <v>69</v>
      </c>
      <c r="N134" s="34">
        <v>0</v>
      </c>
      <c r="O134" s="60">
        <f>O135+O140</f>
        <v>3014.3100000000004</v>
      </c>
      <c r="P134" s="60">
        <f>P135</f>
        <v>0</v>
      </c>
      <c r="Q134" s="60" t="e">
        <f>Q135+#REF!</f>
        <v>#REF!</v>
      </c>
      <c r="R134" s="60">
        <f>R135</f>
        <v>2801.63</v>
      </c>
      <c r="S134" s="60">
        <f>S135</f>
        <v>0</v>
      </c>
      <c r="T134" s="60">
        <f>T135</f>
        <v>2751.9</v>
      </c>
      <c r="U134" s="60">
        <f>U135</f>
        <v>0</v>
      </c>
    </row>
    <row r="135" spans="1:21" ht="41.25" customHeight="1">
      <c r="A135" s="18"/>
      <c r="B135" s="70"/>
      <c r="C135" s="65"/>
      <c r="D135" s="65"/>
      <c r="E135" s="28"/>
      <c r="F135" s="29"/>
      <c r="G135" s="29"/>
      <c r="H135" s="19"/>
      <c r="I135" s="105" t="s">
        <v>111</v>
      </c>
      <c r="J135" s="33">
        <v>657</v>
      </c>
      <c r="K135" s="30">
        <v>5</v>
      </c>
      <c r="L135" s="30">
        <v>1</v>
      </c>
      <c r="M135" s="45" t="s">
        <v>77</v>
      </c>
      <c r="N135" s="34">
        <v>0</v>
      </c>
      <c r="O135" s="60">
        <f>O139</f>
        <v>2313.11</v>
      </c>
      <c r="P135" s="60">
        <f>P139</f>
        <v>0</v>
      </c>
      <c r="Q135" s="60">
        <f t="shared" ref="Q135:U135" si="80">Q139</f>
        <v>0</v>
      </c>
      <c r="R135" s="60">
        <f>R136</f>
        <v>2801.63</v>
      </c>
      <c r="S135" s="60">
        <f t="shared" si="80"/>
        <v>0</v>
      </c>
      <c r="T135" s="60">
        <f>T136</f>
        <v>2751.9</v>
      </c>
      <c r="U135" s="60">
        <f t="shared" si="80"/>
        <v>0</v>
      </c>
    </row>
    <row r="136" spans="1:21" ht="41.25" customHeight="1">
      <c r="A136" s="18"/>
      <c r="B136" s="85"/>
      <c r="C136" s="86"/>
      <c r="D136" s="86"/>
      <c r="E136" s="28"/>
      <c r="F136" s="29"/>
      <c r="G136" s="29"/>
      <c r="H136" s="19"/>
      <c r="I136" s="105" t="s">
        <v>152</v>
      </c>
      <c r="J136" s="33">
        <v>657</v>
      </c>
      <c r="K136" s="30">
        <v>5</v>
      </c>
      <c r="L136" s="30">
        <v>1</v>
      </c>
      <c r="M136" s="45" t="s">
        <v>180</v>
      </c>
      <c r="N136" s="34"/>
      <c r="O136" s="60">
        <f>O138</f>
        <v>2313.11</v>
      </c>
      <c r="P136" s="60">
        <f t="shared" ref="P136:U136" si="81">P138+P143</f>
        <v>0</v>
      </c>
      <c r="Q136" s="60">
        <f t="shared" si="81"/>
        <v>0</v>
      </c>
      <c r="R136" s="60">
        <f t="shared" si="81"/>
        <v>2801.63</v>
      </c>
      <c r="S136" s="60">
        <f t="shared" si="81"/>
        <v>0</v>
      </c>
      <c r="T136" s="60">
        <f t="shared" si="81"/>
        <v>2751.9</v>
      </c>
      <c r="U136" s="60">
        <f t="shared" si="81"/>
        <v>0</v>
      </c>
    </row>
    <row r="137" spans="1:21" ht="60" customHeight="1">
      <c r="A137" s="18"/>
      <c r="B137" s="76"/>
      <c r="C137" s="77"/>
      <c r="D137" s="77"/>
      <c r="E137" s="28"/>
      <c r="F137" s="29"/>
      <c r="G137" s="29"/>
      <c r="H137" s="19"/>
      <c r="I137" s="105" t="s">
        <v>181</v>
      </c>
      <c r="J137" s="78">
        <v>657</v>
      </c>
      <c r="K137" s="30">
        <v>5</v>
      </c>
      <c r="L137" s="30">
        <v>1</v>
      </c>
      <c r="M137" s="45" t="s">
        <v>110</v>
      </c>
      <c r="N137" s="34">
        <v>0</v>
      </c>
      <c r="O137" s="60">
        <f>O138</f>
        <v>2313.11</v>
      </c>
      <c r="P137" s="60">
        <f t="shared" ref="P137:U137" si="82">P138</f>
        <v>0</v>
      </c>
      <c r="Q137" s="60">
        <f t="shared" si="82"/>
        <v>0</v>
      </c>
      <c r="R137" s="60">
        <f t="shared" si="82"/>
        <v>2405.63</v>
      </c>
      <c r="S137" s="60">
        <f t="shared" si="82"/>
        <v>0</v>
      </c>
      <c r="T137" s="60">
        <f t="shared" si="82"/>
        <v>2501.9</v>
      </c>
      <c r="U137" s="60">
        <f t="shared" si="82"/>
        <v>0</v>
      </c>
    </row>
    <row r="138" spans="1:21" ht="17.25" customHeight="1">
      <c r="A138" s="18"/>
      <c r="B138" s="73"/>
      <c r="C138" s="74"/>
      <c r="D138" s="74"/>
      <c r="E138" s="28"/>
      <c r="F138" s="29"/>
      <c r="G138" s="29"/>
      <c r="H138" s="19"/>
      <c r="I138" s="105" t="s">
        <v>85</v>
      </c>
      <c r="J138" s="33">
        <v>657</v>
      </c>
      <c r="K138" s="30">
        <v>5</v>
      </c>
      <c r="L138" s="30">
        <v>1</v>
      </c>
      <c r="M138" s="45" t="s">
        <v>110</v>
      </c>
      <c r="N138" s="34">
        <v>800</v>
      </c>
      <c r="O138" s="60">
        <f>O139</f>
        <v>2313.11</v>
      </c>
      <c r="P138" s="60">
        <f t="shared" ref="P138:U138" si="83">P139</f>
        <v>0</v>
      </c>
      <c r="Q138" s="60">
        <f t="shared" si="83"/>
        <v>0</v>
      </c>
      <c r="R138" s="60">
        <f>R139</f>
        <v>2405.63</v>
      </c>
      <c r="S138" s="60">
        <f t="shared" si="83"/>
        <v>0</v>
      </c>
      <c r="T138" s="60">
        <f>T139</f>
        <v>2501.9</v>
      </c>
      <c r="U138" s="60">
        <f t="shared" si="83"/>
        <v>0</v>
      </c>
    </row>
    <row r="139" spans="1:21" ht="42" customHeight="1">
      <c r="A139" s="18"/>
      <c r="B139" s="70"/>
      <c r="C139" s="65"/>
      <c r="D139" s="65"/>
      <c r="E139" s="28"/>
      <c r="F139" s="29"/>
      <c r="G139" s="29"/>
      <c r="H139" s="19"/>
      <c r="I139" s="105" t="s">
        <v>163</v>
      </c>
      <c r="J139" s="33">
        <v>657</v>
      </c>
      <c r="K139" s="30">
        <v>5</v>
      </c>
      <c r="L139" s="30">
        <v>1</v>
      </c>
      <c r="M139" s="45" t="s">
        <v>110</v>
      </c>
      <c r="N139" s="34">
        <v>810</v>
      </c>
      <c r="O139" s="60">
        <v>2313.11</v>
      </c>
      <c r="P139" s="60">
        <v>0</v>
      </c>
      <c r="Q139" s="99"/>
      <c r="R139" s="60">
        <v>2405.63</v>
      </c>
      <c r="S139" s="60">
        <v>0</v>
      </c>
      <c r="T139" s="60">
        <v>2501.9</v>
      </c>
      <c r="U139" s="60">
        <v>0</v>
      </c>
    </row>
    <row r="140" spans="1:21" ht="42" customHeight="1">
      <c r="A140" s="18"/>
      <c r="B140" s="85"/>
      <c r="C140" s="86"/>
      <c r="D140" s="86"/>
      <c r="E140" s="28"/>
      <c r="F140" s="29"/>
      <c r="G140" s="29"/>
      <c r="H140" s="19"/>
      <c r="I140" s="105" t="s">
        <v>118</v>
      </c>
      <c r="J140" s="33">
        <v>657</v>
      </c>
      <c r="K140" s="30">
        <v>5</v>
      </c>
      <c r="L140" s="30">
        <v>1</v>
      </c>
      <c r="M140" s="45" t="s">
        <v>24</v>
      </c>
      <c r="N140" s="34"/>
      <c r="O140" s="60">
        <f>O141</f>
        <v>701.2</v>
      </c>
      <c r="P140" s="60">
        <f t="shared" ref="P140:U140" si="84">P141</f>
        <v>0</v>
      </c>
      <c r="Q140" s="60">
        <f t="shared" si="84"/>
        <v>0</v>
      </c>
      <c r="R140" s="60">
        <f t="shared" si="84"/>
        <v>396</v>
      </c>
      <c r="S140" s="60">
        <f t="shared" si="84"/>
        <v>0</v>
      </c>
      <c r="T140" s="60">
        <f t="shared" si="84"/>
        <v>250</v>
      </c>
      <c r="U140" s="60">
        <f t="shared" si="84"/>
        <v>0</v>
      </c>
    </row>
    <row r="141" spans="1:21" ht="42" customHeight="1">
      <c r="A141" s="18"/>
      <c r="B141" s="85"/>
      <c r="C141" s="86"/>
      <c r="D141" s="86"/>
      <c r="E141" s="28"/>
      <c r="F141" s="29"/>
      <c r="G141" s="29"/>
      <c r="H141" s="19"/>
      <c r="I141" s="105" t="s">
        <v>151</v>
      </c>
      <c r="J141" s="33">
        <v>657</v>
      </c>
      <c r="K141" s="30">
        <v>5</v>
      </c>
      <c r="L141" s="30">
        <v>1</v>
      </c>
      <c r="M141" s="45" t="s">
        <v>24</v>
      </c>
      <c r="N141" s="34">
        <v>0</v>
      </c>
      <c r="O141" s="60">
        <f t="shared" ref="O141:U142" si="85">O143</f>
        <v>701.2</v>
      </c>
      <c r="P141" s="60">
        <f t="shared" si="85"/>
        <v>0</v>
      </c>
      <c r="Q141" s="60">
        <f t="shared" si="85"/>
        <v>0</v>
      </c>
      <c r="R141" s="60">
        <f t="shared" si="85"/>
        <v>396</v>
      </c>
      <c r="S141" s="60">
        <f t="shared" si="85"/>
        <v>0</v>
      </c>
      <c r="T141" s="60">
        <f t="shared" si="85"/>
        <v>250</v>
      </c>
      <c r="U141" s="60">
        <f t="shared" si="85"/>
        <v>0</v>
      </c>
    </row>
    <row r="142" spans="1:21" ht="56.25" customHeight="1">
      <c r="A142" s="18"/>
      <c r="B142" s="121"/>
      <c r="C142" s="122"/>
      <c r="D142" s="122"/>
      <c r="E142" s="28"/>
      <c r="F142" s="29"/>
      <c r="G142" s="29"/>
      <c r="H142" s="19"/>
      <c r="I142" s="105" t="s">
        <v>174</v>
      </c>
      <c r="J142" s="33">
        <v>657</v>
      </c>
      <c r="K142" s="30">
        <v>5</v>
      </c>
      <c r="L142" s="30">
        <v>1</v>
      </c>
      <c r="M142" s="45" t="s">
        <v>25</v>
      </c>
      <c r="N142" s="34">
        <v>0</v>
      </c>
      <c r="O142" s="60">
        <f t="shared" si="85"/>
        <v>701.2</v>
      </c>
      <c r="P142" s="60">
        <f t="shared" si="85"/>
        <v>0</v>
      </c>
      <c r="Q142" s="60">
        <f t="shared" si="85"/>
        <v>0</v>
      </c>
      <c r="R142" s="60">
        <f t="shared" si="85"/>
        <v>396</v>
      </c>
      <c r="S142" s="60">
        <f t="shared" si="85"/>
        <v>0</v>
      </c>
      <c r="T142" s="60">
        <f t="shared" si="85"/>
        <v>250</v>
      </c>
      <c r="U142" s="60">
        <f t="shared" si="85"/>
        <v>0</v>
      </c>
    </row>
    <row r="143" spans="1:21" ht="32.25" customHeight="1">
      <c r="A143" s="18"/>
      <c r="B143" s="73"/>
      <c r="C143" s="74"/>
      <c r="D143" s="74"/>
      <c r="E143" s="28"/>
      <c r="F143" s="29"/>
      <c r="G143" s="29"/>
      <c r="H143" s="19"/>
      <c r="I143" s="105" t="s">
        <v>70</v>
      </c>
      <c r="J143" s="33">
        <v>657</v>
      </c>
      <c r="K143" s="30">
        <v>5</v>
      </c>
      <c r="L143" s="30">
        <v>1</v>
      </c>
      <c r="M143" s="45" t="s">
        <v>25</v>
      </c>
      <c r="N143" s="34">
        <v>200</v>
      </c>
      <c r="O143" s="60">
        <f>O144</f>
        <v>701.2</v>
      </c>
      <c r="P143" s="60">
        <f t="shared" ref="P143:U143" si="86">P144</f>
        <v>0</v>
      </c>
      <c r="Q143" s="60">
        <f t="shared" si="86"/>
        <v>0</v>
      </c>
      <c r="R143" s="60">
        <f t="shared" si="86"/>
        <v>396</v>
      </c>
      <c r="S143" s="60">
        <f t="shared" si="86"/>
        <v>0</v>
      </c>
      <c r="T143" s="60">
        <f t="shared" si="86"/>
        <v>250</v>
      </c>
      <c r="U143" s="60">
        <f t="shared" si="86"/>
        <v>0</v>
      </c>
    </row>
    <row r="144" spans="1:21" ht="28.5" customHeight="1">
      <c r="A144" s="18"/>
      <c r="B144" s="70"/>
      <c r="C144" s="65"/>
      <c r="D144" s="65"/>
      <c r="E144" s="28"/>
      <c r="F144" s="29"/>
      <c r="G144" s="29"/>
      <c r="H144" s="19"/>
      <c r="I144" s="105" t="s">
        <v>8</v>
      </c>
      <c r="J144" s="33">
        <v>657</v>
      </c>
      <c r="K144" s="30">
        <v>5</v>
      </c>
      <c r="L144" s="30">
        <v>1</v>
      </c>
      <c r="M144" s="45" t="s">
        <v>25</v>
      </c>
      <c r="N144" s="34">
        <v>240</v>
      </c>
      <c r="O144" s="120">
        <f>421.2+30+250</f>
        <v>701.2</v>
      </c>
      <c r="P144" s="60">
        <v>0</v>
      </c>
      <c r="Q144" s="99"/>
      <c r="R144" s="60">
        <v>396</v>
      </c>
      <c r="S144" s="60">
        <v>0</v>
      </c>
      <c r="T144" s="60">
        <v>250</v>
      </c>
      <c r="U144" s="60">
        <v>0</v>
      </c>
    </row>
    <row r="145" spans="1:21" ht="19.5" customHeight="1">
      <c r="A145" s="18"/>
      <c r="B145" s="70"/>
      <c r="C145" s="65"/>
      <c r="D145" s="65"/>
      <c r="E145" s="28"/>
      <c r="F145" s="29"/>
      <c r="G145" s="29"/>
      <c r="H145" s="19"/>
      <c r="I145" s="105" t="s">
        <v>45</v>
      </c>
      <c r="J145" s="33">
        <v>657</v>
      </c>
      <c r="K145" s="30">
        <v>5</v>
      </c>
      <c r="L145" s="30">
        <v>2</v>
      </c>
      <c r="M145" s="45" t="s">
        <v>69</v>
      </c>
      <c r="N145" s="34">
        <v>0</v>
      </c>
      <c r="O145" s="60">
        <f>O149</f>
        <v>8458.7790000000005</v>
      </c>
      <c r="P145" s="60">
        <v>0</v>
      </c>
      <c r="Q145" s="99"/>
      <c r="R145" s="60">
        <f t="shared" ref="R145" si="87">R149</f>
        <v>8455.0490000000009</v>
      </c>
      <c r="S145" s="60">
        <v>0</v>
      </c>
      <c r="T145" s="60">
        <f t="shared" ref="T145" si="88">T149</f>
        <v>6561.4</v>
      </c>
      <c r="U145" s="60">
        <v>0</v>
      </c>
    </row>
    <row r="146" spans="1:21" ht="22.5" customHeight="1">
      <c r="A146" s="18"/>
      <c r="B146" s="70"/>
      <c r="C146" s="65"/>
      <c r="D146" s="65"/>
      <c r="E146" s="28"/>
      <c r="F146" s="29"/>
      <c r="G146" s="29"/>
      <c r="H146" s="19"/>
      <c r="I146" s="105" t="s">
        <v>98</v>
      </c>
      <c r="J146" s="33">
        <v>657</v>
      </c>
      <c r="K146" s="30">
        <v>5</v>
      </c>
      <c r="L146" s="30">
        <v>2</v>
      </c>
      <c r="M146" s="93" t="s">
        <v>129</v>
      </c>
      <c r="N146" s="34"/>
      <c r="O146" s="60">
        <f>O149</f>
        <v>8458.7790000000005</v>
      </c>
      <c r="P146" s="60"/>
      <c r="Q146" s="99"/>
      <c r="R146" s="60">
        <f>R149</f>
        <v>8455.0490000000009</v>
      </c>
      <c r="S146" s="60"/>
      <c r="T146" s="60">
        <f>T149</f>
        <v>6561.4</v>
      </c>
      <c r="U146" s="60"/>
    </row>
    <row r="147" spans="1:21" ht="22.5" customHeight="1">
      <c r="A147" s="18"/>
      <c r="B147" s="121"/>
      <c r="C147" s="122"/>
      <c r="D147" s="122"/>
      <c r="E147" s="28"/>
      <c r="F147" s="29"/>
      <c r="G147" s="29"/>
      <c r="H147" s="19"/>
      <c r="I147" s="105" t="s">
        <v>184</v>
      </c>
      <c r="J147" s="33">
        <v>657</v>
      </c>
      <c r="K147" s="30">
        <v>5</v>
      </c>
      <c r="L147" s="30">
        <v>2</v>
      </c>
      <c r="M147" s="93" t="s">
        <v>183</v>
      </c>
      <c r="N147" s="34"/>
      <c r="O147" s="60">
        <f>O150</f>
        <v>8458.7790000000005</v>
      </c>
      <c r="P147" s="60"/>
      <c r="Q147" s="99"/>
      <c r="R147" s="60">
        <f>R150</f>
        <v>8455.0490000000009</v>
      </c>
      <c r="S147" s="60"/>
      <c r="T147" s="60">
        <f>T150</f>
        <v>6561.4</v>
      </c>
      <c r="U147" s="60"/>
    </row>
    <row r="148" spans="1:21" ht="107.25" customHeight="1">
      <c r="A148" s="18"/>
      <c r="B148" s="121"/>
      <c r="C148" s="122"/>
      <c r="D148" s="122"/>
      <c r="E148" s="28"/>
      <c r="F148" s="29"/>
      <c r="G148" s="29"/>
      <c r="H148" s="19"/>
      <c r="I148" s="105" t="s">
        <v>182</v>
      </c>
      <c r="J148" s="33">
        <v>657</v>
      </c>
      <c r="K148" s="30">
        <v>5</v>
      </c>
      <c r="L148" s="30">
        <v>2</v>
      </c>
      <c r="M148" s="93" t="s">
        <v>153</v>
      </c>
      <c r="N148" s="34"/>
      <c r="O148" s="60">
        <f>O149</f>
        <v>8458.7790000000005</v>
      </c>
      <c r="P148" s="60">
        <v>0</v>
      </c>
      <c r="Q148" s="99"/>
      <c r="R148" s="60">
        <f t="shared" ref="R148:R149" si="89">R149</f>
        <v>8455.0490000000009</v>
      </c>
      <c r="S148" s="60">
        <v>0</v>
      </c>
      <c r="T148" s="60">
        <f t="shared" ref="T148:T149" si="90">T149</f>
        <v>6561.4</v>
      </c>
      <c r="U148" s="60">
        <v>0</v>
      </c>
    </row>
    <row r="149" spans="1:21" ht="24" customHeight="1">
      <c r="A149" s="18"/>
      <c r="B149" s="70"/>
      <c r="C149" s="65"/>
      <c r="D149" s="65"/>
      <c r="E149" s="28"/>
      <c r="F149" s="29"/>
      <c r="G149" s="29"/>
      <c r="H149" s="19"/>
      <c r="I149" s="105" t="s">
        <v>21</v>
      </c>
      <c r="J149" s="33">
        <v>657</v>
      </c>
      <c r="K149" s="30">
        <v>5</v>
      </c>
      <c r="L149" s="30">
        <v>2</v>
      </c>
      <c r="M149" s="93" t="s">
        <v>153</v>
      </c>
      <c r="N149" s="34">
        <v>500</v>
      </c>
      <c r="O149" s="60">
        <f>O150</f>
        <v>8458.7790000000005</v>
      </c>
      <c r="P149" s="60">
        <v>0</v>
      </c>
      <c r="Q149" s="99"/>
      <c r="R149" s="60">
        <f t="shared" si="89"/>
        <v>8455.0490000000009</v>
      </c>
      <c r="S149" s="60">
        <v>0</v>
      </c>
      <c r="T149" s="60">
        <f t="shared" si="90"/>
        <v>6561.4</v>
      </c>
      <c r="U149" s="60">
        <v>0</v>
      </c>
    </row>
    <row r="150" spans="1:21" ht="19.5" customHeight="1">
      <c r="A150" s="18"/>
      <c r="B150" s="70"/>
      <c r="C150" s="65"/>
      <c r="D150" s="65"/>
      <c r="E150" s="28"/>
      <c r="F150" s="29"/>
      <c r="G150" s="29"/>
      <c r="H150" s="19"/>
      <c r="I150" s="106" t="s">
        <v>22</v>
      </c>
      <c r="J150" s="33">
        <v>657</v>
      </c>
      <c r="K150" s="30">
        <v>5</v>
      </c>
      <c r="L150" s="30">
        <v>2</v>
      </c>
      <c r="M150" s="93" t="s">
        <v>153</v>
      </c>
      <c r="N150" s="34">
        <v>540</v>
      </c>
      <c r="O150" s="60">
        <v>8458.7790000000005</v>
      </c>
      <c r="P150" s="60">
        <v>0</v>
      </c>
      <c r="Q150" s="99"/>
      <c r="R150" s="60">
        <v>8455.0490000000009</v>
      </c>
      <c r="S150" s="60">
        <v>0</v>
      </c>
      <c r="T150" s="60">
        <v>6561.4</v>
      </c>
      <c r="U150" s="60">
        <v>0</v>
      </c>
    </row>
    <row r="151" spans="1:21" ht="24" customHeight="1">
      <c r="A151" s="18"/>
      <c r="B151" s="70"/>
      <c r="C151" s="65"/>
      <c r="D151" s="65"/>
      <c r="E151" s="28"/>
      <c r="F151" s="29"/>
      <c r="G151" s="29"/>
      <c r="H151" s="19"/>
      <c r="I151" s="105" t="s">
        <v>46</v>
      </c>
      <c r="J151" s="33">
        <v>657</v>
      </c>
      <c r="K151" s="30">
        <v>5</v>
      </c>
      <c r="L151" s="30">
        <v>3</v>
      </c>
      <c r="M151" s="45" t="s">
        <v>69</v>
      </c>
      <c r="N151" s="34">
        <v>0</v>
      </c>
      <c r="O151" s="60">
        <f>O152</f>
        <v>3209.0650000000001</v>
      </c>
      <c r="P151" s="60">
        <f t="shared" ref="P151:U151" si="91">P152</f>
        <v>0</v>
      </c>
      <c r="Q151" s="60">
        <f t="shared" si="91"/>
        <v>0</v>
      </c>
      <c r="R151" s="60">
        <f t="shared" si="91"/>
        <v>1759.3389999999999</v>
      </c>
      <c r="S151" s="60">
        <f t="shared" si="91"/>
        <v>0</v>
      </c>
      <c r="T151" s="60">
        <f t="shared" si="91"/>
        <v>1626.7</v>
      </c>
      <c r="U151" s="60">
        <f t="shared" si="91"/>
        <v>0</v>
      </c>
    </row>
    <row r="152" spans="1:21" ht="38.25" customHeight="1">
      <c r="A152" s="18"/>
      <c r="B152" s="70"/>
      <c r="C152" s="65"/>
      <c r="D152" s="65"/>
      <c r="E152" s="28"/>
      <c r="F152" s="29"/>
      <c r="G152" s="29"/>
      <c r="H152" s="19"/>
      <c r="I152" s="105" t="s">
        <v>109</v>
      </c>
      <c r="J152" s="33">
        <v>657</v>
      </c>
      <c r="K152" s="30">
        <v>5</v>
      </c>
      <c r="L152" s="30">
        <v>3</v>
      </c>
      <c r="M152" s="93" t="s">
        <v>77</v>
      </c>
      <c r="N152" s="34">
        <v>0</v>
      </c>
      <c r="O152" s="60">
        <f t="shared" ref="O152:U152" si="92">O153+O157</f>
        <v>3209.0650000000001</v>
      </c>
      <c r="P152" s="60">
        <f t="shared" si="92"/>
        <v>0</v>
      </c>
      <c r="Q152" s="60">
        <f t="shared" si="92"/>
        <v>0</v>
      </c>
      <c r="R152" s="60">
        <f t="shared" si="92"/>
        <v>1759.3389999999999</v>
      </c>
      <c r="S152" s="60">
        <f t="shared" si="92"/>
        <v>0</v>
      </c>
      <c r="T152" s="60">
        <f t="shared" si="92"/>
        <v>1626.7</v>
      </c>
      <c r="U152" s="60">
        <f t="shared" si="92"/>
        <v>0</v>
      </c>
    </row>
    <row r="153" spans="1:21" ht="38.25" customHeight="1">
      <c r="A153" s="18"/>
      <c r="B153" s="85"/>
      <c r="C153" s="86"/>
      <c r="D153" s="86"/>
      <c r="E153" s="28"/>
      <c r="F153" s="29"/>
      <c r="G153" s="29"/>
      <c r="H153" s="19"/>
      <c r="I153" s="105" t="s">
        <v>154</v>
      </c>
      <c r="J153" s="33">
        <v>657</v>
      </c>
      <c r="K153" s="30">
        <v>5</v>
      </c>
      <c r="L153" s="30">
        <v>3</v>
      </c>
      <c r="M153" s="93" t="s">
        <v>155</v>
      </c>
      <c r="N153" s="34"/>
      <c r="O153" s="60">
        <f>O154</f>
        <v>1769.5650000000001</v>
      </c>
      <c r="P153" s="60">
        <f t="shared" ref="P153:U153" si="93">P154</f>
        <v>0</v>
      </c>
      <c r="Q153" s="60">
        <f t="shared" si="93"/>
        <v>0</v>
      </c>
      <c r="R153" s="60">
        <f t="shared" si="93"/>
        <v>1643.1489999999999</v>
      </c>
      <c r="S153" s="60">
        <f t="shared" si="93"/>
        <v>0</v>
      </c>
      <c r="T153" s="60">
        <f t="shared" si="93"/>
        <v>1551.3</v>
      </c>
      <c r="U153" s="60">
        <f t="shared" si="93"/>
        <v>0</v>
      </c>
    </row>
    <row r="154" spans="1:21" ht="38.25" customHeight="1">
      <c r="A154" s="18"/>
      <c r="B154" s="76"/>
      <c r="C154" s="77"/>
      <c r="D154" s="77"/>
      <c r="E154" s="28"/>
      <c r="F154" s="29"/>
      <c r="G154" s="29"/>
      <c r="H154" s="19"/>
      <c r="I154" s="105" t="s">
        <v>185</v>
      </c>
      <c r="J154" s="33">
        <v>657</v>
      </c>
      <c r="K154" s="30">
        <v>5</v>
      </c>
      <c r="L154" s="30">
        <v>3</v>
      </c>
      <c r="M154" s="93" t="s">
        <v>156</v>
      </c>
      <c r="N154" s="34"/>
      <c r="O154" s="60">
        <f>O155</f>
        <v>1769.5650000000001</v>
      </c>
      <c r="P154" s="60">
        <f t="shared" ref="P154:S154" si="94">P155</f>
        <v>0</v>
      </c>
      <c r="Q154" s="60">
        <f t="shared" si="94"/>
        <v>0</v>
      </c>
      <c r="R154" s="60">
        <f t="shared" si="94"/>
        <v>1643.1489999999999</v>
      </c>
      <c r="S154" s="60">
        <f t="shared" si="94"/>
        <v>0</v>
      </c>
      <c r="T154" s="60">
        <f>T155</f>
        <v>1551.3</v>
      </c>
      <c r="U154" s="60">
        <f t="shared" ref="U154" si="95">U155</f>
        <v>0</v>
      </c>
    </row>
    <row r="155" spans="1:21" ht="27" customHeight="1">
      <c r="A155" s="18"/>
      <c r="B155" s="73"/>
      <c r="C155" s="74"/>
      <c r="D155" s="74"/>
      <c r="E155" s="28"/>
      <c r="F155" s="29"/>
      <c r="G155" s="29"/>
      <c r="H155" s="19"/>
      <c r="I155" s="105" t="s">
        <v>78</v>
      </c>
      <c r="J155" s="33">
        <v>657</v>
      </c>
      <c r="K155" s="30">
        <v>5</v>
      </c>
      <c r="L155" s="30">
        <v>3</v>
      </c>
      <c r="M155" s="93" t="s">
        <v>156</v>
      </c>
      <c r="N155" s="34">
        <v>200</v>
      </c>
      <c r="O155" s="60">
        <f>O156</f>
        <v>1769.5650000000001</v>
      </c>
      <c r="P155" s="60">
        <f t="shared" ref="P155:U155" si="96">P156</f>
        <v>0</v>
      </c>
      <c r="Q155" s="60">
        <f t="shared" si="96"/>
        <v>0</v>
      </c>
      <c r="R155" s="60">
        <f t="shared" si="96"/>
        <v>1643.1489999999999</v>
      </c>
      <c r="S155" s="60">
        <f t="shared" si="96"/>
        <v>0</v>
      </c>
      <c r="T155" s="60">
        <f t="shared" si="96"/>
        <v>1551.3</v>
      </c>
      <c r="U155" s="60">
        <f t="shared" si="96"/>
        <v>0</v>
      </c>
    </row>
    <row r="156" spans="1:21" ht="29.25" customHeight="1">
      <c r="A156" s="18"/>
      <c r="B156" s="70"/>
      <c r="C156" s="65"/>
      <c r="D156" s="65"/>
      <c r="E156" s="28"/>
      <c r="F156" s="29"/>
      <c r="G156" s="29"/>
      <c r="H156" s="19"/>
      <c r="I156" s="105" t="s">
        <v>8</v>
      </c>
      <c r="J156" s="33">
        <v>657</v>
      </c>
      <c r="K156" s="30">
        <v>5</v>
      </c>
      <c r="L156" s="30">
        <v>3</v>
      </c>
      <c r="M156" s="93" t="s">
        <v>156</v>
      </c>
      <c r="N156" s="34">
        <v>240</v>
      </c>
      <c r="O156" s="120">
        <f>182.4+1587.165</f>
        <v>1769.5650000000001</v>
      </c>
      <c r="P156" s="60">
        <v>0</v>
      </c>
      <c r="Q156" s="99"/>
      <c r="R156" s="60">
        <v>1643.1489999999999</v>
      </c>
      <c r="S156" s="60">
        <v>0</v>
      </c>
      <c r="T156" s="60">
        <v>1551.3</v>
      </c>
      <c r="U156" s="60">
        <v>0</v>
      </c>
    </row>
    <row r="157" spans="1:21" ht="39" customHeight="1">
      <c r="A157" s="18"/>
      <c r="B157" s="70"/>
      <c r="C157" s="65"/>
      <c r="D157" s="65"/>
      <c r="E157" s="28"/>
      <c r="F157" s="29"/>
      <c r="G157" s="29"/>
      <c r="H157" s="19"/>
      <c r="I157" s="105" t="s">
        <v>157</v>
      </c>
      <c r="J157" s="33">
        <v>657</v>
      </c>
      <c r="K157" s="30">
        <v>5</v>
      </c>
      <c r="L157" s="30">
        <v>3</v>
      </c>
      <c r="M157" s="93" t="s">
        <v>158</v>
      </c>
      <c r="N157" s="34"/>
      <c r="O157" s="60">
        <f>O158</f>
        <v>1439.5</v>
      </c>
      <c r="P157" s="60">
        <f t="shared" ref="P157:U157" si="97">P158</f>
        <v>0</v>
      </c>
      <c r="Q157" s="60">
        <f t="shared" si="97"/>
        <v>0</v>
      </c>
      <c r="R157" s="60">
        <f t="shared" si="97"/>
        <v>116.19</v>
      </c>
      <c r="S157" s="60">
        <f t="shared" si="97"/>
        <v>0</v>
      </c>
      <c r="T157" s="60">
        <f t="shared" si="97"/>
        <v>75.400000000000006</v>
      </c>
      <c r="U157" s="60">
        <f t="shared" si="97"/>
        <v>0</v>
      </c>
    </row>
    <row r="158" spans="1:21" ht="36.75" customHeight="1">
      <c r="A158" s="18"/>
      <c r="B158" s="83"/>
      <c r="C158" s="84"/>
      <c r="D158" s="84"/>
      <c r="E158" s="28"/>
      <c r="F158" s="29"/>
      <c r="G158" s="29"/>
      <c r="H158" s="19"/>
      <c r="I158" s="115" t="s">
        <v>186</v>
      </c>
      <c r="J158" s="33">
        <v>657</v>
      </c>
      <c r="K158" s="30">
        <v>5</v>
      </c>
      <c r="L158" s="30">
        <v>3</v>
      </c>
      <c r="M158" s="93" t="s">
        <v>159</v>
      </c>
      <c r="N158" s="34"/>
      <c r="O158" s="60">
        <f>O159</f>
        <v>1439.5</v>
      </c>
      <c r="P158" s="60">
        <f t="shared" ref="P158:U159" si="98">P159</f>
        <v>0</v>
      </c>
      <c r="Q158" s="60">
        <f t="shared" si="98"/>
        <v>0</v>
      </c>
      <c r="R158" s="60">
        <f t="shared" si="98"/>
        <v>116.19</v>
      </c>
      <c r="S158" s="60">
        <f t="shared" si="98"/>
        <v>0</v>
      </c>
      <c r="T158" s="60">
        <f t="shared" si="98"/>
        <v>75.400000000000006</v>
      </c>
      <c r="U158" s="60">
        <f t="shared" si="98"/>
        <v>0</v>
      </c>
    </row>
    <row r="159" spans="1:21" ht="36.75" customHeight="1">
      <c r="A159" s="18"/>
      <c r="B159" s="83"/>
      <c r="C159" s="84"/>
      <c r="D159" s="84"/>
      <c r="E159" s="28"/>
      <c r="F159" s="29"/>
      <c r="G159" s="29"/>
      <c r="H159" s="19"/>
      <c r="I159" s="115" t="s">
        <v>7</v>
      </c>
      <c r="J159" s="33">
        <v>657</v>
      </c>
      <c r="K159" s="30">
        <v>5</v>
      </c>
      <c r="L159" s="30">
        <v>3</v>
      </c>
      <c r="M159" s="93" t="s">
        <v>159</v>
      </c>
      <c r="N159" s="34">
        <v>200</v>
      </c>
      <c r="O159" s="60">
        <f>O160</f>
        <v>1439.5</v>
      </c>
      <c r="P159" s="60">
        <f t="shared" si="98"/>
        <v>0</v>
      </c>
      <c r="Q159" s="60">
        <f t="shared" si="98"/>
        <v>0</v>
      </c>
      <c r="R159" s="60">
        <f t="shared" si="98"/>
        <v>116.19</v>
      </c>
      <c r="S159" s="60">
        <f t="shared" si="98"/>
        <v>0</v>
      </c>
      <c r="T159" s="60">
        <f t="shared" si="98"/>
        <v>75.400000000000006</v>
      </c>
      <c r="U159" s="60">
        <f t="shared" si="98"/>
        <v>0</v>
      </c>
    </row>
    <row r="160" spans="1:21" ht="36.75" customHeight="1">
      <c r="A160" s="18"/>
      <c r="B160" s="83"/>
      <c r="C160" s="84"/>
      <c r="D160" s="84"/>
      <c r="E160" s="28"/>
      <c r="F160" s="29"/>
      <c r="G160" s="29"/>
      <c r="H160" s="19"/>
      <c r="I160" s="116" t="s">
        <v>8</v>
      </c>
      <c r="J160" s="33">
        <v>657</v>
      </c>
      <c r="K160" s="30">
        <v>5</v>
      </c>
      <c r="L160" s="30">
        <v>3</v>
      </c>
      <c r="M160" s="93" t="s">
        <v>159</v>
      </c>
      <c r="N160" s="34">
        <v>240</v>
      </c>
      <c r="O160" s="120">
        <f>269.4+700+400+53+17.1</f>
        <v>1439.5</v>
      </c>
      <c r="P160" s="60"/>
      <c r="Q160" s="60"/>
      <c r="R160" s="60">
        <v>116.19</v>
      </c>
      <c r="S160" s="60"/>
      <c r="T160" s="60">
        <v>75.400000000000006</v>
      </c>
      <c r="U160" s="60"/>
    </row>
    <row r="161" spans="1:21" ht="23.25" customHeight="1">
      <c r="A161" s="18"/>
      <c r="B161" s="70"/>
      <c r="C161" s="65"/>
      <c r="D161" s="65"/>
      <c r="E161" s="28"/>
      <c r="F161" s="29"/>
      <c r="G161" s="29"/>
      <c r="H161" s="19"/>
      <c r="I161" s="101" t="s">
        <v>79</v>
      </c>
      <c r="J161" s="88">
        <v>657</v>
      </c>
      <c r="K161" s="89">
        <v>6</v>
      </c>
      <c r="L161" s="89">
        <v>0</v>
      </c>
      <c r="M161" s="94" t="s">
        <v>69</v>
      </c>
      <c r="N161" s="90">
        <v>0</v>
      </c>
      <c r="O161" s="98">
        <f t="shared" ref="O161:U161" si="99">O163</f>
        <v>1.17</v>
      </c>
      <c r="P161" s="98">
        <f t="shared" si="99"/>
        <v>1.17</v>
      </c>
      <c r="Q161" s="98">
        <f t="shared" si="99"/>
        <v>2.7</v>
      </c>
      <c r="R161" s="98">
        <f t="shared" si="99"/>
        <v>1.17</v>
      </c>
      <c r="S161" s="98">
        <f t="shared" si="99"/>
        <v>1.17</v>
      </c>
      <c r="T161" s="98">
        <f t="shared" si="99"/>
        <v>1.17</v>
      </c>
      <c r="U161" s="98">
        <f t="shared" si="99"/>
        <v>1.17</v>
      </c>
    </row>
    <row r="162" spans="1:21" ht="23.25" customHeight="1">
      <c r="A162" s="18"/>
      <c r="B162" s="70"/>
      <c r="C162" s="65"/>
      <c r="D162" s="65"/>
      <c r="E162" s="28"/>
      <c r="F162" s="29"/>
      <c r="G162" s="29"/>
      <c r="H162" s="19"/>
      <c r="I162" s="105" t="s">
        <v>80</v>
      </c>
      <c r="J162" s="33">
        <v>657</v>
      </c>
      <c r="K162" s="30">
        <v>6</v>
      </c>
      <c r="L162" s="30">
        <v>5</v>
      </c>
      <c r="M162" s="93" t="s">
        <v>69</v>
      </c>
      <c r="N162" s="34">
        <v>0</v>
      </c>
      <c r="O162" s="60">
        <f>O163</f>
        <v>1.17</v>
      </c>
      <c r="P162" s="60">
        <f>P163</f>
        <v>1.17</v>
      </c>
      <c r="Q162" s="60">
        <f t="shared" ref="Q162:U162" si="100">Q163</f>
        <v>2.7</v>
      </c>
      <c r="R162" s="60">
        <f t="shared" si="100"/>
        <v>1.17</v>
      </c>
      <c r="S162" s="60">
        <f t="shared" si="100"/>
        <v>1.17</v>
      </c>
      <c r="T162" s="60">
        <f t="shared" si="100"/>
        <v>1.17</v>
      </c>
      <c r="U162" s="60">
        <f t="shared" si="100"/>
        <v>1.17</v>
      </c>
    </row>
    <row r="163" spans="1:21" ht="44.25" customHeight="1">
      <c r="A163" s="18"/>
      <c r="B163" s="70"/>
      <c r="C163" s="65"/>
      <c r="D163" s="65"/>
      <c r="E163" s="28"/>
      <c r="F163" s="29"/>
      <c r="G163" s="29"/>
      <c r="H163" s="19"/>
      <c r="I163" s="105" t="s">
        <v>111</v>
      </c>
      <c r="J163" s="33">
        <v>657</v>
      </c>
      <c r="K163" s="30">
        <v>6</v>
      </c>
      <c r="L163" s="30">
        <v>5</v>
      </c>
      <c r="M163" s="45" t="s">
        <v>77</v>
      </c>
      <c r="N163" s="34">
        <v>0</v>
      </c>
      <c r="O163" s="60">
        <f t="shared" ref="O163:U164" si="101">O165</f>
        <v>1.17</v>
      </c>
      <c r="P163" s="60">
        <f t="shared" si="101"/>
        <v>1.17</v>
      </c>
      <c r="Q163" s="60">
        <f t="shared" si="101"/>
        <v>2.7</v>
      </c>
      <c r="R163" s="60">
        <f t="shared" si="101"/>
        <v>1.17</v>
      </c>
      <c r="S163" s="60">
        <f t="shared" si="101"/>
        <v>1.17</v>
      </c>
      <c r="T163" s="60">
        <f t="shared" si="101"/>
        <v>1.17</v>
      </c>
      <c r="U163" s="60">
        <f t="shared" si="101"/>
        <v>1.17</v>
      </c>
    </row>
    <row r="164" spans="1:21" ht="44.25" customHeight="1">
      <c r="A164" s="18"/>
      <c r="B164" s="121"/>
      <c r="C164" s="122"/>
      <c r="D164" s="122"/>
      <c r="E164" s="28"/>
      <c r="F164" s="29"/>
      <c r="G164" s="29"/>
      <c r="H164" s="19"/>
      <c r="I164" s="105" t="s">
        <v>187</v>
      </c>
      <c r="J164" s="33">
        <v>657</v>
      </c>
      <c r="K164" s="30">
        <v>6</v>
      </c>
      <c r="L164" s="30">
        <v>5</v>
      </c>
      <c r="M164" s="45" t="s">
        <v>180</v>
      </c>
      <c r="N164" s="34">
        <v>0</v>
      </c>
      <c r="O164" s="60">
        <f t="shared" si="101"/>
        <v>1.17</v>
      </c>
      <c r="P164" s="60">
        <f t="shared" si="101"/>
        <v>1.17</v>
      </c>
      <c r="Q164" s="60">
        <f t="shared" si="101"/>
        <v>2.7</v>
      </c>
      <c r="R164" s="60">
        <f t="shared" si="101"/>
        <v>1.17</v>
      </c>
      <c r="S164" s="60">
        <f t="shared" si="101"/>
        <v>1.17</v>
      </c>
      <c r="T164" s="60">
        <f t="shared" si="101"/>
        <v>1.17</v>
      </c>
      <c r="U164" s="60">
        <f t="shared" si="101"/>
        <v>1.17</v>
      </c>
    </row>
    <row r="165" spans="1:21" ht="63" customHeight="1">
      <c r="A165" s="18"/>
      <c r="B165" s="70"/>
      <c r="C165" s="65"/>
      <c r="D165" s="65"/>
      <c r="E165" s="28"/>
      <c r="F165" s="29"/>
      <c r="G165" s="29"/>
      <c r="H165" s="19"/>
      <c r="I165" s="105" t="s">
        <v>112</v>
      </c>
      <c r="J165" s="33">
        <v>657</v>
      </c>
      <c r="K165" s="30">
        <v>6</v>
      </c>
      <c r="L165" s="30">
        <v>5</v>
      </c>
      <c r="M165" s="45" t="s">
        <v>145</v>
      </c>
      <c r="N165" s="34">
        <v>0</v>
      </c>
      <c r="O165" s="60">
        <f>O166</f>
        <v>1.17</v>
      </c>
      <c r="P165" s="60">
        <f t="shared" ref="P165:U165" si="102">P166</f>
        <v>1.17</v>
      </c>
      <c r="Q165" s="60">
        <f t="shared" si="102"/>
        <v>2.7</v>
      </c>
      <c r="R165" s="60">
        <f t="shared" si="102"/>
        <v>1.17</v>
      </c>
      <c r="S165" s="60">
        <f t="shared" si="102"/>
        <v>1.17</v>
      </c>
      <c r="T165" s="60">
        <f t="shared" si="102"/>
        <v>1.17</v>
      </c>
      <c r="U165" s="60">
        <f t="shared" si="102"/>
        <v>1.17</v>
      </c>
    </row>
    <row r="166" spans="1:21" ht="34.5" customHeight="1">
      <c r="A166" s="18"/>
      <c r="B166" s="70"/>
      <c r="C166" s="65"/>
      <c r="D166" s="65"/>
      <c r="E166" s="28"/>
      <c r="F166" s="29"/>
      <c r="G166" s="29"/>
      <c r="H166" s="19"/>
      <c r="I166" s="105" t="s">
        <v>7</v>
      </c>
      <c r="J166" s="33">
        <v>657</v>
      </c>
      <c r="K166" s="30">
        <v>6</v>
      </c>
      <c r="L166" s="30">
        <v>5</v>
      </c>
      <c r="M166" s="45" t="s">
        <v>145</v>
      </c>
      <c r="N166" s="34">
        <v>200</v>
      </c>
      <c r="O166" s="60">
        <f>O167</f>
        <v>1.17</v>
      </c>
      <c r="P166" s="60">
        <f>O166</f>
        <v>1.17</v>
      </c>
      <c r="Q166" s="60">
        <v>2.7</v>
      </c>
      <c r="R166" s="60">
        <f>R167</f>
        <v>1.17</v>
      </c>
      <c r="S166" s="60">
        <f>R166</f>
        <v>1.17</v>
      </c>
      <c r="T166" s="60">
        <f>T167</f>
        <v>1.17</v>
      </c>
      <c r="U166" s="60">
        <f>T166</f>
        <v>1.17</v>
      </c>
    </row>
    <row r="167" spans="1:21" ht="34.5" customHeight="1">
      <c r="A167" s="18"/>
      <c r="B167" s="73"/>
      <c r="C167" s="74"/>
      <c r="D167" s="74"/>
      <c r="E167" s="28"/>
      <c r="F167" s="29"/>
      <c r="G167" s="29"/>
      <c r="H167" s="19"/>
      <c r="I167" s="105" t="s">
        <v>8</v>
      </c>
      <c r="J167" s="33">
        <v>657</v>
      </c>
      <c r="K167" s="30">
        <v>6</v>
      </c>
      <c r="L167" s="30">
        <v>5</v>
      </c>
      <c r="M167" s="45" t="s">
        <v>145</v>
      </c>
      <c r="N167" s="34">
        <v>240</v>
      </c>
      <c r="O167" s="60">
        <v>1.17</v>
      </c>
      <c r="P167" s="60">
        <v>1.17</v>
      </c>
      <c r="Q167" s="60"/>
      <c r="R167" s="60">
        <v>1.17</v>
      </c>
      <c r="S167" s="60">
        <v>1.17</v>
      </c>
      <c r="T167" s="60">
        <v>1.17</v>
      </c>
      <c r="U167" s="60">
        <v>1.17</v>
      </c>
    </row>
    <row r="168" spans="1:21" ht="18.75" customHeight="1">
      <c r="A168" s="18"/>
      <c r="B168" s="70"/>
      <c r="C168" s="65"/>
      <c r="D168" s="65"/>
      <c r="E168" s="28"/>
      <c r="F168" s="29"/>
      <c r="G168" s="29"/>
      <c r="H168" s="19"/>
      <c r="I168" s="101" t="s">
        <v>47</v>
      </c>
      <c r="J168" s="88">
        <v>657</v>
      </c>
      <c r="K168" s="89">
        <v>8</v>
      </c>
      <c r="L168" s="89">
        <v>0</v>
      </c>
      <c r="M168" s="50" t="s">
        <v>69</v>
      </c>
      <c r="N168" s="90">
        <v>0</v>
      </c>
      <c r="O168" s="98">
        <f t="shared" ref="O168:U168" si="103">O169+O180</f>
        <v>21668.196999999996</v>
      </c>
      <c r="P168" s="98">
        <f t="shared" si="103"/>
        <v>0</v>
      </c>
      <c r="Q168" s="98">
        <f t="shared" si="103"/>
        <v>0</v>
      </c>
      <c r="R168" s="98">
        <f t="shared" si="103"/>
        <v>21865.434999999998</v>
      </c>
      <c r="S168" s="98">
        <f t="shared" si="103"/>
        <v>0</v>
      </c>
      <c r="T168" s="98">
        <f t="shared" si="103"/>
        <v>21705.645999999997</v>
      </c>
      <c r="U168" s="98">
        <f t="shared" si="103"/>
        <v>0</v>
      </c>
    </row>
    <row r="169" spans="1:21" ht="17.25" customHeight="1">
      <c r="A169" s="18"/>
      <c r="B169" s="70"/>
      <c r="C169" s="65"/>
      <c r="D169" s="65"/>
      <c r="E169" s="28"/>
      <c r="F169" s="29"/>
      <c r="G169" s="29"/>
      <c r="H169" s="19"/>
      <c r="I169" s="105" t="s">
        <v>48</v>
      </c>
      <c r="J169" s="33">
        <v>657</v>
      </c>
      <c r="K169" s="30">
        <v>8</v>
      </c>
      <c r="L169" s="30">
        <v>1</v>
      </c>
      <c r="M169" s="45" t="s">
        <v>69</v>
      </c>
      <c r="N169" s="34">
        <v>0</v>
      </c>
      <c r="O169" s="60">
        <f>O170</f>
        <v>20439.650999999998</v>
      </c>
      <c r="P169" s="60">
        <v>0</v>
      </c>
      <c r="Q169" s="99"/>
      <c r="R169" s="60">
        <f>R170</f>
        <v>20636.934999999998</v>
      </c>
      <c r="S169" s="60">
        <v>0</v>
      </c>
      <c r="T169" s="60">
        <f t="shared" ref="T169" si="104">T170</f>
        <v>20477.099999999999</v>
      </c>
      <c r="U169" s="60">
        <v>0</v>
      </c>
    </row>
    <row r="170" spans="1:21" ht="47.25" customHeight="1">
      <c r="A170" s="18"/>
      <c r="B170" s="70"/>
      <c r="C170" s="65"/>
      <c r="D170" s="65"/>
      <c r="E170" s="28"/>
      <c r="F170" s="29"/>
      <c r="G170" s="29"/>
      <c r="H170" s="19"/>
      <c r="I170" s="105" t="s">
        <v>114</v>
      </c>
      <c r="J170" s="33">
        <v>657</v>
      </c>
      <c r="K170" s="30">
        <v>8</v>
      </c>
      <c r="L170" s="30">
        <v>1</v>
      </c>
      <c r="M170" s="44" t="s">
        <v>137</v>
      </c>
      <c r="N170" s="34">
        <v>0</v>
      </c>
      <c r="O170" s="60">
        <f>O173</f>
        <v>20439.650999999998</v>
      </c>
      <c r="P170" s="60">
        <f>P173</f>
        <v>0</v>
      </c>
      <c r="Q170" s="60" t="e">
        <f>Q173+#REF!+#REF!</f>
        <v>#REF!</v>
      </c>
      <c r="R170" s="60">
        <f>R173</f>
        <v>20636.934999999998</v>
      </c>
      <c r="S170" s="60">
        <f>S173</f>
        <v>0</v>
      </c>
      <c r="T170" s="60">
        <f>T173</f>
        <v>20477.099999999999</v>
      </c>
      <c r="U170" s="60">
        <f>U173</f>
        <v>0</v>
      </c>
    </row>
    <row r="171" spans="1:21" ht="47.25" customHeight="1">
      <c r="A171" s="18"/>
      <c r="B171" s="85"/>
      <c r="C171" s="86"/>
      <c r="D171" s="86"/>
      <c r="E171" s="28"/>
      <c r="F171" s="29"/>
      <c r="G171" s="29"/>
      <c r="H171" s="19"/>
      <c r="I171" s="117" t="s">
        <v>141</v>
      </c>
      <c r="J171" s="33">
        <v>657</v>
      </c>
      <c r="K171" s="30">
        <v>8</v>
      </c>
      <c r="L171" s="30">
        <v>1</v>
      </c>
      <c r="M171" s="44" t="s">
        <v>142</v>
      </c>
      <c r="N171" s="34"/>
      <c r="O171" s="60">
        <f>O172</f>
        <v>20439.650999999998</v>
      </c>
      <c r="P171" s="60">
        <f t="shared" ref="P171:U172" si="105">P172</f>
        <v>0</v>
      </c>
      <c r="Q171" s="60">
        <f t="shared" si="105"/>
        <v>0</v>
      </c>
      <c r="R171" s="60">
        <f t="shared" si="105"/>
        <v>20636.934999999998</v>
      </c>
      <c r="S171" s="60">
        <f t="shared" si="105"/>
        <v>0</v>
      </c>
      <c r="T171" s="60">
        <f t="shared" si="105"/>
        <v>20477.099999999999</v>
      </c>
      <c r="U171" s="60">
        <f t="shared" si="105"/>
        <v>0</v>
      </c>
    </row>
    <row r="172" spans="1:21" ht="47.25" customHeight="1">
      <c r="A172" s="18"/>
      <c r="B172" s="85"/>
      <c r="C172" s="86"/>
      <c r="D172" s="86"/>
      <c r="E172" s="28"/>
      <c r="F172" s="29"/>
      <c r="G172" s="29"/>
      <c r="H172" s="19"/>
      <c r="I172" s="112" t="s">
        <v>139</v>
      </c>
      <c r="J172" s="33">
        <v>657</v>
      </c>
      <c r="K172" s="30">
        <v>8</v>
      </c>
      <c r="L172" s="30">
        <v>1</v>
      </c>
      <c r="M172" s="44" t="s">
        <v>143</v>
      </c>
      <c r="N172" s="34"/>
      <c r="O172" s="60">
        <f>O173</f>
        <v>20439.650999999998</v>
      </c>
      <c r="P172" s="60">
        <f t="shared" si="105"/>
        <v>0</v>
      </c>
      <c r="Q172" s="60">
        <f t="shared" si="105"/>
        <v>0</v>
      </c>
      <c r="R172" s="60">
        <f t="shared" si="105"/>
        <v>20636.934999999998</v>
      </c>
      <c r="S172" s="60">
        <f t="shared" si="105"/>
        <v>0</v>
      </c>
      <c r="T172" s="60">
        <f t="shared" si="105"/>
        <v>20477.099999999999</v>
      </c>
      <c r="U172" s="60">
        <f t="shared" si="105"/>
        <v>0</v>
      </c>
    </row>
    <row r="173" spans="1:21" ht="60.75" customHeight="1">
      <c r="A173" s="18"/>
      <c r="B173" s="70"/>
      <c r="C173" s="65"/>
      <c r="D173" s="65"/>
      <c r="E173" s="28"/>
      <c r="F173" s="29"/>
      <c r="G173" s="29"/>
      <c r="H173" s="19"/>
      <c r="I173" s="105" t="s">
        <v>188</v>
      </c>
      <c r="J173" s="33">
        <v>657</v>
      </c>
      <c r="K173" s="30">
        <v>8</v>
      </c>
      <c r="L173" s="30">
        <v>1</v>
      </c>
      <c r="M173" s="45" t="s">
        <v>144</v>
      </c>
      <c r="N173" s="34">
        <v>0</v>
      </c>
      <c r="O173" s="60">
        <f>O174+O176+O178</f>
        <v>20439.650999999998</v>
      </c>
      <c r="P173" s="60">
        <f t="shared" ref="P173:U173" si="106">P174+P176+P178</f>
        <v>0</v>
      </c>
      <c r="Q173" s="60">
        <f t="shared" si="106"/>
        <v>0</v>
      </c>
      <c r="R173" s="60">
        <f>R174+R176+R178</f>
        <v>20636.934999999998</v>
      </c>
      <c r="S173" s="60">
        <f t="shared" si="106"/>
        <v>0</v>
      </c>
      <c r="T173" s="60">
        <f t="shared" si="106"/>
        <v>20477.099999999999</v>
      </c>
      <c r="U173" s="60">
        <f t="shared" si="106"/>
        <v>0</v>
      </c>
    </row>
    <row r="174" spans="1:21" ht="51.75" customHeight="1">
      <c r="A174" s="18"/>
      <c r="B174" s="70"/>
      <c r="C174" s="65"/>
      <c r="D174" s="65"/>
      <c r="E174" s="28"/>
      <c r="F174" s="29"/>
      <c r="G174" s="29"/>
      <c r="H174" s="19"/>
      <c r="I174" s="105" t="s">
        <v>82</v>
      </c>
      <c r="J174" s="33">
        <v>657</v>
      </c>
      <c r="K174" s="30">
        <v>8</v>
      </c>
      <c r="L174" s="30">
        <v>1</v>
      </c>
      <c r="M174" s="45" t="s">
        <v>144</v>
      </c>
      <c r="N174" s="34">
        <v>100</v>
      </c>
      <c r="O174" s="60">
        <f>O175</f>
        <v>16176.34</v>
      </c>
      <c r="P174" s="60">
        <v>0</v>
      </c>
      <c r="Q174" s="99"/>
      <c r="R174" s="60">
        <f>R175</f>
        <v>16113.3</v>
      </c>
      <c r="S174" s="60">
        <v>0</v>
      </c>
      <c r="T174" s="60">
        <f>T175</f>
        <v>16083.3</v>
      </c>
      <c r="U174" s="60">
        <v>0</v>
      </c>
    </row>
    <row r="175" spans="1:21" ht="21" customHeight="1">
      <c r="A175" s="18"/>
      <c r="B175" s="70"/>
      <c r="C175" s="65"/>
      <c r="D175" s="65"/>
      <c r="E175" s="28"/>
      <c r="F175" s="29"/>
      <c r="G175" s="29"/>
      <c r="H175" s="19"/>
      <c r="I175" s="105" t="s">
        <v>87</v>
      </c>
      <c r="J175" s="33">
        <v>657</v>
      </c>
      <c r="K175" s="30">
        <v>8</v>
      </c>
      <c r="L175" s="30">
        <v>1</v>
      </c>
      <c r="M175" s="45" t="s">
        <v>144</v>
      </c>
      <c r="N175" s="34">
        <v>110</v>
      </c>
      <c r="O175" s="120">
        <f>63+16113.34</f>
        <v>16176.34</v>
      </c>
      <c r="P175" s="60">
        <v>0</v>
      </c>
      <c r="Q175" s="99"/>
      <c r="R175" s="60">
        <v>16113.3</v>
      </c>
      <c r="S175" s="60">
        <v>0</v>
      </c>
      <c r="T175" s="60">
        <v>16083.3</v>
      </c>
      <c r="U175" s="60">
        <v>0</v>
      </c>
    </row>
    <row r="176" spans="1:21" ht="37.5" customHeight="1">
      <c r="A176" s="18"/>
      <c r="B176" s="70"/>
      <c r="C176" s="65"/>
      <c r="D176" s="65"/>
      <c r="E176" s="28"/>
      <c r="F176" s="29"/>
      <c r="G176" s="29"/>
      <c r="H176" s="19"/>
      <c r="I176" s="105" t="s">
        <v>70</v>
      </c>
      <c r="J176" s="33">
        <v>657</v>
      </c>
      <c r="K176" s="30">
        <v>8</v>
      </c>
      <c r="L176" s="30">
        <v>1</v>
      </c>
      <c r="M176" s="45" t="s">
        <v>144</v>
      </c>
      <c r="N176" s="34">
        <v>200</v>
      </c>
      <c r="O176" s="60">
        <f>O177</f>
        <v>3999.3109999999997</v>
      </c>
      <c r="P176" s="60">
        <v>0</v>
      </c>
      <c r="Q176" s="99"/>
      <c r="R176" s="60">
        <f>R177</f>
        <v>4259.6350000000002</v>
      </c>
      <c r="S176" s="60">
        <v>0</v>
      </c>
      <c r="T176" s="60">
        <f>T177</f>
        <v>4129.8</v>
      </c>
      <c r="U176" s="60">
        <v>0</v>
      </c>
    </row>
    <row r="177" spans="1:21" ht="33.75" customHeight="1">
      <c r="A177" s="18"/>
      <c r="B177" s="70"/>
      <c r="C177" s="65"/>
      <c r="D177" s="65"/>
      <c r="E177" s="28"/>
      <c r="F177" s="29"/>
      <c r="G177" s="29"/>
      <c r="H177" s="19"/>
      <c r="I177" s="105" t="s">
        <v>162</v>
      </c>
      <c r="J177" s="33">
        <v>657</v>
      </c>
      <c r="K177" s="30">
        <v>8</v>
      </c>
      <c r="L177" s="30">
        <v>1</v>
      </c>
      <c r="M177" s="45" t="s">
        <v>144</v>
      </c>
      <c r="N177" s="34">
        <v>240</v>
      </c>
      <c r="O177" s="120">
        <f>147+168.1+3684.211</f>
        <v>3999.3109999999997</v>
      </c>
      <c r="P177" s="60">
        <v>0</v>
      </c>
      <c r="Q177" s="99"/>
      <c r="R177" s="60">
        <v>4259.6350000000002</v>
      </c>
      <c r="S177" s="60">
        <v>0</v>
      </c>
      <c r="T177" s="60">
        <v>4129.8</v>
      </c>
      <c r="U177" s="60">
        <v>0</v>
      </c>
    </row>
    <row r="178" spans="1:21" ht="19.5" customHeight="1">
      <c r="A178" s="18"/>
      <c r="B178" s="70"/>
      <c r="C178" s="65"/>
      <c r="D178" s="65"/>
      <c r="E178" s="28"/>
      <c r="F178" s="29"/>
      <c r="G178" s="29"/>
      <c r="H178" s="19"/>
      <c r="I178" s="105" t="s">
        <v>85</v>
      </c>
      <c r="J178" s="33">
        <v>657</v>
      </c>
      <c r="K178" s="30">
        <v>8</v>
      </c>
      <c r="L178" s="30">
        <v>1</v>
      </c>
      <c r="M178" s="45" t="s">
        <v>144</v>
      </c>
      <c r="N178" s="34">
        <v>800</v>
      </c>
      <c r="O178" s="60">
        <f>O179</f>
        <v>264</v>
      </c>
      <c r="P178" s="60">
        <f t="shared" ref="P178:U178" si="107">P179</f>
        <v>0</v>
      </c>
      <c r="Q178" s="60">
        <f t="shared" si="107"/>
        <v>0</v>
      </c>
      <c r="R178" s="60">
        <f>R179</f>
        <v>264</v>
      </c>
      <c r="S178" s="60">
        <f t="shared" si="107"/>
        <v>0</v>
      </c>
      <c r="T178" s="60">
        <f t="shared" si="107"/>
        <v>264</v>
      </c>
      <c r="U178" s="60">
        <f t="shared" si="107"/>
        <v>0</v>
      </c>
    </row>
    <row r="179" spans="1:21" ht="19.5" customHeight="1">
      <c r="A179" s="18"/>
      <c r="B179" s="70"/>
      <c r="C179" s="65"/>
      <c r="D179" s="65"/>
      <c r="E179" s="28"/>
      <c r="F179" s="29"/>
      <c r="G179" s="29"/>
      <c r="H179" s="19"/>
      <c r="I179" s="105" t="s">
        <v>86</v>
      </c>
      <c r="J179" s="33">
        <v>657</v>
      </c>
      <c r="K179" s="30">
        <v>8</v>
      </c>
      <c r="L179" s="30">
        <v>1</v>
      </c>
      <c r="M179" s="45" t="s">
        <v>144</v>
      </c>
      <c r="N179" s="34">
        <v>850</v>
      </c>
      <c r="O179" s="60">
        <v>264</v>
      </c>
      <c r="P179" s="60">
        <v>0</v>
      </c>
      <c r="Q179" s="99"/>
      <c r="R179" s="60">
        <v>264</v>
      </c>
      <c r="S179" s="60">
        <v>0</v>
      </c>
      <c r="T179" s="60">
        <v>264</v>
      </c>
      <c r="U179" s="60">
        <v>0</v>
      </c>
    </row>
    <row r="180" spans="1:21" ht="17.25" customHeight="1">
      <c r="A180" s="18"/>
      <c r="B180" s="70"/>
      <c r="C180" s="65"/>
      <c r="D180" s="65"/>
      <c r="E180" s="28"/>
      <c r="F180" s="29"/>
      <c r="G180" s="29"/>
      <c r="H180" s="19"/>
      <c r="I180" s="102" t="s">
        <v>49</v>
      </c>
      <c r="J180" s="33">
        <v>657</v>
      </c>
      <c r="K180" s="30">
        <v>8</v>
      </c>
      <c r="L180" s="30">
        <v>2</v>
      </c>
      <c r="M180" s="45" t="s">
        <v>69</v>
      </c>
      <c r="N180" s="34">
        <v>0</v>
      </c>
      <c r="O180" s="60">
        <f>O184</f>
        <v>1228.546</v>
      </c>
      <c r="P180" s="60">
        <f t="shared" ref="P180:U180" si="108">P184</f>
        <v>0</v>
      </c>
      <c r="Q180" s="60">
        <f t="shared" si="108"/>
        <v>0</v>
      </c>
      <c r="R180" s="60">
        <f t="shared" si="108"/>
        <v>1228.5</v>
      </c>
      <c r="S180" s="60">
        <f t="shared" si="108"/>
        <v>0</v>
      </c>
      <c r="T180" s="60">
        <f t="shared" si="108"/>
        <v>1228.546</v>
      </c>
      <c r="U180" s="60">
        <f t="shared" si="108"/>
        <v>0</v>
      </c>
    </row>
    <row r="181" spans="1:21" ht="30.75" customHeight="1">
      <c r="A181" s="18"/>
      <c r="B181" s="121"/>
      <c r="C181" s="122"/>
      <c r="D181" s="122"/>
      <c r="E181" s="28"/>
      <c r="F181" s="29"/>
      <c r="G181" s="29"/>
      <c r="H181" s="19"/>
      <c r="I181" s="105" t="s">
        <v>114</v>
      </c>
      <c r="J181" s="33">
        <v>657</v>
      </c>
      <c r="K181" s="30">
        <v>8</v>
      </c>
      <c r="L181" s="30">
        <v>2</v>
      </c>
      <c r="M181" s="44" t="s">
        <v>137</v>
      </c>
      <c r="N181" s="126">
        <f>N182</f>
        <v>0</v>
      </c>
      <c r="O181" s="126">
        <f t="shared" ref="O181:U181" si="109">O182</f>
        <v>1228.546</v>
      </c>
      <c r="P181" s="126">
        <f t="shared" si="109"/>
        <v>0</v>
      </c>
      <c r="Q181" s="126">
        <f t="shared" si="109"/>
        <v>0</v>
      </c>
      <c r="R181" s="126">
        <f t="shared" si="109"/>
        <v>1228.5</v>
      </c>
      <c r="S181" s="126">
        <f t="shared" si="109"/>
        <v>0</v>
      </c>
      <c r="T181" s="126">
        <f t="shared" si="109"/>
        <v>1228.546</v>
      </c>
      <c r="U181" s="126">
        <f t="shared" si="109"/>
        <v>0</v>
      </c>
    </row>
    <row r="182" spans="1:21" ht="28.5" customHeight="1">
      <c r="A182" s="18"/>
      <c r="B182" s="121"/>
      <c r="C182" s="122"/>
      <c r="D182" s="122"/>
      <c r="E182" s="28"/>
      <c r="F182" s="29"/>
      <c r="G182" s="29"/>
      <c r="H182" s="19"/>
      <c r="I182" s="117" t="s">
        <v>141</v>
      </c>
      <c r="J182" s="33">
        <v>657</v>
      </c>
      <c r="K182" s="30">
        <v>8</v>
      </c>
      <c r="L182" s="30">
        <v>2</v>
      </c>
      <c r="M182" s="44" t="s">
        <v>142</v>
      </c>
      <c r="N182" s="126">
        <f>N183</f>
        <v>0</v>
      </c>
      <c r="O182" s="126">
        <f t="shared" ref="O182:U182" si="110">O183</f>
        <v>1228.546</v>
      </c>
      <c r="P182" s="126">
        <f t="shared" si="110"/>
        <v>0</v>
      </c>
      <c r="Q182" s="126">
        <f t="shared" si="110"/>
        <v>0</v>
      </c>
      <c r="R182" s="126">
        <f t="shared" si="110"/>
        <v>1228.5</v>
      </c>
      <c r="S182" s="126">
        <f t="shared" si="110"/>
        <v>0</v>
      </c>
      <c r="T182" s="126">
        <f t="shared" si="110"/>
        <v>1228.546</v>
      </c>
      <c r="U182" s="126">
        <f t="shared" si="110"/>
        <v>0</v>
      </c>
    </row>
    <row r="183" spans="1:21" ht="41.25" customHeight="1">
      <c r="A183" s="18"/>
      <c r="B183" s="121"/>
      <c r="C183" s="122"/>
      <c r="D183" s="122"/>
      <c r="E183" s="28"/>
      <c r="F183" s="29"/>
      <c r="G183" s="29"/>
      <c r="H183" s="19"/>
      <c r="I183" s="112" t="s">
        <v>139</v>
      </c>
      <c r="J183" s="33">
        <v>657</v>
      </c>
      <c r="K183" s="30">
        <v>8</v>
      </c>
      <c r="L183" s="30">
        <v>2</v>
      </c>
      <c r="M183" s="44" t="s">
        <v>143</v>
      </c>
      <c r="N183" s="126">
        <f>N184</f>
        <v>0</v>
      </c>
      <c r="O183" s="126">
        <f t="shared" ref="O183:U183" si="111">O184</f>
        <v>1228.546</v>
      </c>
      <c r="P183" s="126">
        <f t="shared" si="111"/>
        <v>0</v>
      </c>
      <c r="Q183" s="126">
        <f t="shared" si="111"/>
        <v>0</v>
      </c>
      <c r="R183" s="126">
        <f t="shared" si="111"/>
        <v>1228.5</v>
      </c>
      <c r="S183" s="126">
        <f t="shared" si="111"/>
        <v>0</v>
      </c>
      <c r="T183" s="126">
        <f t="shared" si="111"/>
        <v>1228.546</v>
      </c>
      <c r="U183" s="126">
        <f t="shared" si="111"/>
        <v>0</v>
      </c>
    </row>
    <row r="184" spans="1:21" ht="65.25" customHeight="1">
      <c r="A184" s="18"/>
      <c r="B184" s="70"/>
      <c r="C184" s="65"/>
      <c r="D184" s="65"/>
      <c r="E184" s="28"/>
      <c r="F184" s="29"/>
      <c r="G184" s="29"/>
      <c r="H184" s="19"/>
      <c r="I184" s="105" t="s">
        <v>188</v>
      </c>
      <c r="J184" s="33">
        <v>657</v>
      </c>
      <c r="K184" s="30">
        <v>8</v>
      </c>
      <c r="L184" s="30">
        <v>2</v>
      </c>
      <c r="M184" s="45" t="s">
        <v>144</v>
      </c>
      <c r="N184" s="34">
        <v>0</v>
      </c>
      <c r="O184" s="60">
        <f>O185</f>
        <v>1228.546</v>
      </c>
      <c r="P184" s="60">
        <f t="shared" ref="P184:Q184" si="112">P185</f>
        <v>0</v>
      </c>
      <c r="Q184" s="60">
        <f t="shared" si="112"/>
        <v>0</v>
      </c>
      <c r="R184" s="60">
        <f t="shared" ref="R184:S184" si="113">R185</f>
        <v>1228.5</v>
      </c>
      <c r="S184" s="60">
        <f t="shared" si="113"/>
        <v>0</v>
      </c>
      <c r="T184" s="60">
        <f t="shared" ref="T184:U184" si="114">T185</f>
        <v>1228.546</v>
      </c>
      <c r="U184" s="60">
        <f t="shared" si="114"/>
        <v>0</v>
      </c>
    </row>
    <row r="185" spans="1:21" ht="51" customHeight="1">
      <c r="A185" s="18"/>
      <c r="B185" s="70"/>
      <c r="C185" s="65"/>
      <c r="D185" s="65"/>
      <c r="E185" s="28"/>
      <c r="F185" s="29"/>
      <c r="G185" s="29"/>
      <c r="H185" s="19"/>
      <c r="I185" s="105" t="s">
        <v>82</v>
      </c>
      <c r="J185" s="33">
        <v>657</v>
      </c>
      <c r="K185" s="30">
        <v>8</v>
      </c>
      <c r="L185" s="30">
        <v>2</v>
      </c>
      <c r="M185" s="45" t="s">
        <v>144</v>
      </c>
      <c r="N185" s="34">
        <v>100</v>
      </c>
      <c r="O185" s="60">
        <f>O186</f>
        <v>1228.546</v>
      </c>
      <c r="P185" s="60">
        <f t="shared" ref="P185:U185" si="115">P186</f>
        <v>0</v>
      </c>
      <c r="Q185" s="60">
        <f t="shared" si="115"/>
        <v>0</v>
      </c>
      <c r="R185" s="60">
        <f t="shared" si="115"/>
        <v>1228.5</v>
      </c>
      <c r="S185" s="60">
        <f t="shared" si="115"/>
        <v>0</v>
      </c>
      <c r="T185" s="60">
        <f t="shared" si="115"/>
        <v>1228.546</v>
      </c>
      <c r="U185" s="60">
        <f t="shared" si="115"/>
        <v>0</v>
      </c>
    </row>
    <row r="186" spans="1:21" ht="18.75" customHeight="1">
      <c r="A186" s="18"/>
      <c r="B186" s="70"/>
      <c r="C186" s="65"/>
      <c r="D186" s="65"/>
      <c r="E186" s="28"/>
      <c r="F186" s="29"/>
      <c r="G186" s="29"/>
      <c r="H186" s="19"/>
      <c r="I186" s="105" t="s">
        <v>87</v>
      </c>
      <c r="J186" s="33">
        <v>657</v>
      </c>
      <c r="K186" s="30">
        <v>8</v>
      </c>
      <c r="L186" s="30">
        <v>2</v>
      </c>
      <c r="M186" s="45" t="s">
        <v>144</v>
      </c>
      <c r="N186" s="34">
        <v>110</v>
      </c>
      <c r="O186" s="60">
        <v>1228.546</v>
      </c>
      <c r="P186" s="60">
        <v>0</v>
      </c>
      <c r="Q186" s="99"/>
      <c r="R186" s="60">
        <v>1228.5</v>
      </c>
      <c r="S186" s="60">
        <v>0</v>
      </c>
      <c r="T186" s="60">
        <v>1228.546</v>
      </c>
      <c r="U186" s="60">
        <v>0</v>
      </c>
    </row>
    <row r="187" spans="1:21" ht="18" customHeight="1">
      <c r="A187" s="18"/>
      <c r="B187" s="70"/>
      <c r="C187" s="65"/>
      <c r="D187" s="65"/>
      <c r="E187" s="28"/>
      <c r="F187" s="29"/>
      <c r="G187" s="29"/>
      <c r="H187" s="19"/>
      <c r="I187" s="101" t="s">
        <v>50</v>
      </c>
      <c r="J187" s="88">
        <v>657</v>
      </c>
      <c r="K187" s="89">
        <v>10</v>
      </c>
      <c r="L187" s="89">
        <v>0</v>
      </c>
      <c r="M187" s="50" t="s">
        <v>69</v>
      </c>
      <c r="N187" s="90">
        <v>0</v>
      </c>
      <c r="O187" s="98">
        <f>O188</f>
        <v>360</v>
      </c>
      <c r="P187" s="98">
        <v>0</v>
      </c>
      <c r="Q187" s="99"/>
      <c r="R187" s="98">
        <f t="shared" ref="R187:R188" si="116">R188</f>
        <v>360</v>
      </c>
      <c r="S187" s="98">
        <v>0</v>
      </c>
      <c r="T187" s="98">
        <f t="shared" ref="T187:T188" si="117">T188</f>
        <v>459</v>
      </c>
      <c r="U187" s="98">
        <v>0</v>
      </c>
    </row>
    <row r="188" spans="1:21" ht="17.25" customHeight="1">
      <c r="A188" s="18"/>
      <c r="B188" s="70"/>
      <c r="C188" s="65"/>
      <c r="D188" s="65"/>
      <c r="E188" s="28"/>
      <c r="F188" s="29"/>
      <c r="G188" s="29"/>
      <c r="H188" s="19"/>
      <c r="I188" s="102" t="s">
        <v>51</v>
      </c>
      <c r="J188" s="33">
        <v>657</v>
      </c>
      <c r="K188" s="30">
        <v>10</v>
      </c>
      <c r="L188" s="30">
        <v>1</v>
      </c>
      <c r="M188" s="45" t="s">
        <v>69</v>
      </c>
      <c r="N188" s="34">
        <v>0</v>
      </c>
      <c r="O188" s="60">
        <f>O189</f>
        <v>360</v>
      </c>
      <c r="P188" s="60">
        <v>0</v>
      </c>
      <c r="Q188" s="99"/>
      <c r="R188" s="60">
        <f t="shared" si="116"/>
        <v>360</v>
      </c>
      <c r="S188" s="60">
        <v>0</v>
      </c>
      <c r="T188" s="60">
        <f t="shared" si="117"/>
        <v>459</v>
      </c>
      <c r="U188" s="60">
        <v>0</v>
      </c>
    </row>
    <row r="189" spans="1:21" ht="39.75" customHeight="1">
      <c r="A189" s="18"/>
      <c r="B189" s="70"/>
      <c r="C189" s="65"/>
      <c r="D189" s="65"/>
      <c r="E189" s="28"/>
      <c r="F189" s="29"/>
      <c r="G189" s="29"/>
      <c r="H189" s="19"/>
      <c r="I189" s="102" t="s">
        <v>102</v>
      </c>
      <c r="J189" s="33">
        <v>657</v>
      </c>
      <c r="K189" s="30">
        <v>10</v>
      </c>
      <c r="L189" s="30">
        <v>1</v>
      </c>
      <c r="M189" s="45" t="s">
        <v>123</v>
      </c>
      <c r="N189" s="34">
        <v>0</v>
      </c>
      <c r="O189" s="60">
        <f>O191</f>
        <v>360</v>
      </c>
      <c r="P189" s="60">
        <v>0</v>
      </c>
      <c r="Q189" s="99"/>
      <c r="R189" s="60">
        <f>R191</f>
        <v>360</v>
      </c>
      <c r="S189" s="60">
        <v>0</v>
      </c>
      <c r="T189" s="60">
        <f>T191</f>
        <v>459</v>
      </c>
      <c r="U189" s="60">
        <v>0</v>
      </c>
    </row>
    <row r="190" spans="1:21" ht="39.75" customHeight="1">
      <c r="A190" s="18"/>
      <c r="B190" s="121"/>
      <c r="C190" s="122"/>
      <c r="D190" s="122"/>
      <c r="E190" s="28"/>
      <c r="F190" s="29"/>
      <c r="G190" s="29"/>
      <c r="H190" s="19"/>
      <c r="I190" s="102" t="s">
        <v>167</v>
      </c>
      <c r="J190" s="33">
        <v>657</v>
      </c>
      <c r="K190" s="30">
        <v>10</v>
      </c>
      <c r="L190" s="30">
        <v>1</v>
      </c>
      <c r="M190" s="45" t="s">
        <v>124</v>
      </c>
      <c r="N190" s="34">
        <v>0</v>
      </c>
      <c r="O190" s="60">
        <f>O192</f>
        <v>360</v>
      </c>
      <c r="P190" s="60">
        <f>P192</f>
        <v>0</v>
      </c>
      <c r="Q190" s="60" t="e">
        <f>Q192+#REF!</f>
        <v>#REF!</v>
      </c>
      <c r="R190" s="60">
        <f>R192</f>
        <v>360</v>
      </c>
      <c r="S190" s="60">
        <f>S192</f>
        <v>0</v>
      </c>
      <c r="T190" s="60">
        <f>T192</f>
        <v>459</v>
      </c>
      <c r="U190" s="60">
        <f>U192</f>
        <v>0</v>
      </c>
    </row>
    <row r="191" spans="1:21" ht="57.75" customHeight="1">
      <c r="A191" s="18"/>
      <c r="B191" s="70"/>
      <c r="C191" s="65"/>
      <c r="D191" s="65"/>
      <c r="E191" s="28"/>
      <c r="F191" s="29"/>
      <c r="G191" s="29"/>
      <c r="H191" s="19"/>
      <c r="I191" s="105" t="s">
        <v>113</v>
      </c>
      <c r="J191" s="33">
        <v>657</v>
      </c>
      <c r="K191" s="30">
        <v>10</v>
      </c>
      <c r="L191" s="30">
        <v>1</v>
      </c>
      <c r="M191" s="45" t="s">
        <v>134</v>
      </c>
      <c r="N191" s="34">
        <v>0</v>
      </c>
      <c r="O191" s="60">
        <f>O193</f>
        <v>360</v>
      </c>
      <c r="P191" s="60">
        <f>P193</f>
        <v>0</v>
      </c>
      <c r="Q191" s="60" t="e">
        <f>Q193+#REF!</f>
        <v>#REF!</v>
      </c>
      <c r="R191" s="60">
        <f>R193</f>
        <v>360</v>
      </c>
      <c r="S191" s="60">
        <f>S193</f>
        <v>0</v>
      </c>
      <c r="T191" s="60">
        <f>T193</f>
        <v>459</v>
      </c>
      <c r="U191" s="60">
        <f>U193</f>
        <v>0</v>
      </c>
    </row>
    <row r="192" spans="1:21" ht="18.75" customHeight="1">
      <c r="A192" s="18"/>
      <c r="B192" s="73"/>
      <c r="C192" s="74"/>
      <c r="D192" s="74"/>
      <c r="E192" s="28"/>
      <c r="F192" s="29"/>
      <c r="G192" s="29"/>
      <c r="H192" s="19"/>
      <c r="I192" s="104" t="s">
        <v>89</v>
      </c>
      <c r="J192" s="33">
        <v>657</v>
      </c>
      <c r="K192" s="30">
        <v>10</v>
      </c>
      <c r="L192" s="30">
        <v>1</v>
      </c>
      <c r="M192" s="45" t="s">
        <v>134</v>
      </c>
      <c r="N192" s="34">
        <v>300</v>
      </c>
      <c r="O192" s="60">
        <f>O193</f>
        <v>360</v>
      </c>
      <c r="P192" s="60">
        <f t="shared" ref="P192:U192" si="118">P193</f>
        <v>0</v>
      </c>
      <c r="Q192" s="60">
        <f t="shared" si="118"/>
        <v>0</v>
      </c>
      <c r="R192" s="60">
        <f t="shared" si="118"/>
        <v>360</v>
      </c>
      <c r="S192" s="60">
        <f t="shared" si="118"/>
        <v>0</v>
      </c>
      <c r="T192" s="60">
        <f t="shared" si="118"/>
        <v>459</v>
      </c>
      <c r="U192" s="60">
        <f t="shared" si="118"/>
        <v>0</v>
      </c>
    </row>
    <row r="193" spans="1:21" ht="31.5" customHeight="1">
      <c r="A193" s="18"/>
      <c r="B193" s="70"/>
      <c r="C193" s="65"/>
      <c r="D193" s="65"/>
      <c r="E193" s="28"/>
      <c r="F193" s="29"/>
      <c r="G193" s="29"/>
      <c r="H193" s="19"/>
      <c r="I193" s="109" t="s">
        <v>75</v>
      </c>
      <c r="J193" s="33">
        <v>657</v>
      </c>
      <c r="K193" s="30">
        <v>10</v>
      </c>
      <c r="L193" s="30">
        <v>1</v>
      </c>
      <c r="M193" s="45" t="s">
        <v>134</v>
      </c>
      <c r="N193" s="34">
        <v>310</v>
      </c>
      <c r="O193" s="60">
        <v>360</v>
      </c>
      <c r="P193" s="60">
        <v>0</v>
      </c>
      <c r="Q193" s="99"/>
      <c r="R193" s="60">
        <v>360</v>
      </c>
      <c r="S193" s="60">
        <v>0</v>
      </c>
      <c r="T193" s="60">
        <v>459</v>
      </c>
      <c r="U193" s="60">
        <v>0</v>
      </c>
    </row>
    <row r="194" spans="1:21" ht="20.25" customHeight="1">
      <c r="A194" s="18"/>
      <c r="B194" s="70"/>
      <c r="C194" s="65"/>
      <c r="D194" s="65"/>
      <c r="E194" s="28"/>
      <c r="F194" s="29"/>
      <c r="G194" s="29"/>
      <c r="H194" s="19"/>
      <c r="I194" s="101" t="s">
        <v>52</v>
      </c>
      <c r="J194" s="88">
        <v>657</v>
      </c>
      <c r="K194" s="89">
        <v>11</v>
      </c>
      <c r="L194" s="89">
        <v>0</v>
      </c>
      <c r="M194" s="50" t="s">
        <v>69</v>
      </c>
      <c r="N194" s="90">
        <v>0</v>
      </c>
      <c r="O194" s="98">
        <f>O195</f>
        <v>1627.2239999999999</v>
      </c>
      <c r="P194" s="98">
        <v>0</v>
      </c>
      <c r="Q194" s="99"/>
      <c r="R194" s="98">
        <f t="shared" ref="R194:R195" si="119">R195</f>
        <v>1389.3000000000002</v>
      </c>
      <c r="S194" s="98">
        <v>0</v>
      </c>
      <c r="T194" s="98">
        <f t="shared" ref="T194:T195" si="120">T195</f>
        <v>1401.7140000000002</v>
      </c>
      <c r="U194" s="98">
        <v>0</v>
      </c>
    </row>
    <row r="195" spans="1:21" ht="15.75" customHeight="1">
      <c r="A195" s="18"/>
      <c r="B195" s="70"/>
      <c r="C195" s="65"/>
      <c r="D195" s="65"/>
      <c r="E195" s="28"/>
      <c r="F195" s="29"/>
      <c r="G195" s="29"/>
      <c r="H195" s="19"/>
      <c r="I195" s="102" t="s">
        <v>53</v>
      </c>
      <c r="J195" s="33">
        <v>657</v>
      </c>
      <c r="K195" s="30">
        <v>11</v>
      </c>
      <c r="L195" s="30">
        <v>1</v>
      </c>
      <c r="M195" s="45" t="s">
        <v>69</v>
      </c>
      <c r="N195" s="34">
        <v>0</v>
      </c>
      <c r="O195" s="60">
        <f>O196</f>
        <v>1627.2239999999999</v>
      </c>
      <c r="P195" s="60">
        <v>0</v>
      </c>
      <c r="Q195" s="99"/>
      <c r="R195" s="60">
        <f t="shared" si="119"/>
        <v>1389.3000000000002</v>
      </c>
      <c r="S195" s="60">
        <v>0</v>
      </c>
      <c r="T195" s="60">
        <f t="shared" si="120"/>
        <v>1401.7140000000002</v>
      </c>
      <c r="U195" s="60">
        <v>0</v>
      </c>
    </row>
    <row r="196" spans="1:21" ht="40.5" customHeight="1">
      <c r="A196" s="18"/>
      <c r="B196" s="70"/>
      <c r="C196" s="65"/>
      <c r="D196" s="65"/>
      <c r="E196" s="28"/>
      <c r="F196" s="29"/>
      <c r="G196" s="29"/>
      <c r="H196" s="19"/>
      <c r="I196" s="102" t="s">
        <v>115</v>
      </c>
      <c r="J196" s="34">
        <v>657</v>
      </c>
      <c r="K196" s="30">
        <v>11</v>
      </c>
      <c r="L196" s="30">
        <v>1</v>
      </c>
      <c r="M196" s="45" t="s">
        <v>137</v>
      </c>
      <c r="N196" s="34">
        <v>0</v>
      </c>
      <c r="O196" s="60">
        <f>O199</f>
        <v>1627.2239999999999</v>
      </c>
      <c r="P196" s="60">
        <v>0</v>
      </c>
      <c r="Q196" s="99"/>
      <c r="R196" s="60">
        <f>R199</f>
        <v>1389.3000000000002</v>
      </c>
      <c r="S196" s="60">
        <v>0</v>
      </c>
      <c r="T196" s="60">
        <f>T199</f>
        <v>1401.7140000000002</v>
      </c>
      <c r="U196" s="60">
        <v>0</v>
      </c>
    </row>
    <row r="197" spans="1:21" ht="40.5" customHeight="1">
      <c r="A197" s="18"/>
      <c r="B197" s="85"/>
      <c r="C197" s="86"/>
      <c r="D197" s="86"/>
      <c r="E197" s="28"/>
      <c r="F197" s="29"/>
      <c r="G197" s="29"/>
      <c r="H197" s="19"/>
      <c r="I197" s="112" t="s">
        <v>138</v>
      </c>
      <c r="J197" s="34">
        <v>657</v>
      </c>
      <c r="K197" s="30">
        <v>11</v>
      </c>
      <c r="L197" s="30">
        <v>1</v>
      </c>
      <c r="M197" s="45" t="s">
        <v>189</v>
      </c>
      <c r="N197" s="34"/>
      <c r="O197" s="60">
        <f>O198</f>
        <v>1627.2239999999999</v>
      </c>
      <c r="P197" s="60">
        <f t="shared" ref="P197:U198" si="121">P198</f>
        <v>0</v>
      </c>
      <c r="Q197" s="60">
        <f t="shared" si="121"/>
        <v>0</v>
      </c>
      <c r="R197" s="60">
        <f t="shared" si="121"/>
        <v>1389.3000000000002</v>
      </c>
      <c r="S197" s="60">
        <f t="shared" si="121"/>
        <v>0</v>
      </c>
      <c r="T197" s="60">
        <f t="shared" si="121"/>
        <v>1401.7140000000002</v>
      </c>
      <c r="U197" s="60">
        <f t="shared" si="121"/>
        <v>0</v>
      </c>
    </row>
    <row r="198" spans="1:21" ht="40.5" customHeight="1">
      <c r="A198" s="18"/>
      <c r="B198" s="85"/>
      <c r="C198" s="86"/>
      <c r="D198" s="86"/>
      <c r="E198" s="28"/>
      <c r="F198" s="29"/>
      <c r="G198" s="29"/>
      <c r="H198" s="19"/>
      <c r="I198" s="112" t="s">
        <v>139</v>
      </c>
      <c r="J198" s="34">
        <v>657</v>
      </c>
      <c r="K198" s="30">
        <v>11</v>
      </c>
      <c r="L198" s="30">
        <v>1</v>
      </c>
      <c r="M198" s="45" t="s">
        <v>190</v>
      </c>
      <c r="N198" s="34"/>
      <c r="O198" s="60">
        <f>O199</f>
        <v>1627.2239999999999</v>
      </c>
      <c r="P198" s="60">
        <f t="shared" si="121"/>
        <v>0</v>
      </c>
      <c r="Q198" s="60">
        <f t="shared" si="121"/>
        <v>0</v>
      </c>
      <c r="R198" s="60">
        <f t="shared" si="121"/>
        <v>1389.3000000000002</v>
      </c>
      <c r="S198" s="60">
        <f t="shared" si="121"/>
        <v>0</v>
      </c>
      <c r="T198" s="60">
        <f t="shared" si="121"/>
        <v>1401.7140000000002</v>
      </c>
      <c r="U198" s="60">
        <f t="shared" si="121"/>
        <v>0</v>
      </c>
    </row>
    <row r="199" spans="1:21" ht="94.5" customHeight="1">
      <c r="A199" s="18"/>
      <c r="B199" s="70"/>
      <c r="C199" s="65"/>
      <c r="D199" s="65"/>
      <c r="E199" s="28"/>
      <c r="F199" s="29"/>
      <c r="G199" s="29"/>
      <c r="H199" s="19"/>
      <c r="I199" s="125" t="s">
        <v>191</v>
      </c>
      <c r="J199" s="34">
        <v>657</v>
      </c>
      <c r="K199" s="30">
        <v>11</v>
      </c>
      <c r="L199" s="30">
        <v>1</v>
      </c>
      <c r="M199" s="45" t="s">
        <v>140</v>
      </c>
      <c r="N199" s="34">
        <v>0</v>
      </c>
      <c r="O199" s="60">
        <f t="shared" ref="O199:U199" si="122">O200+O203</f>
        <v>1627.2239999999999</v>
      </c>
      <c r="P199" s="60">
        <f t="shared" si="122"/>
        <v>0</v>
      </c>
      <c r="Q199" s="60">
        <f t="shared" si="122"/>
        <v>0</v>
      </c>
      <c r="R199" s="60">
        <f t="shared" si="122"/>
        <v>1389.3000000000002</v>
      </c>
      <c r="S199" s="60">
        <f t="shared" si="122"/>
        <v>0</v>
      </c>
      <c r="T199" s="60">
        <f t="shared" si="122"/>
        <v>1401.7140000000002</v>
      </c>
      <c r="U199" s="60">
        <f t="shared" si="122"/>
        <v>0</v>
      </c>
    </row>
    <row r="200" spans="1:21" ht="78.75" customHeight="1">
      <c r="A200" s="18"/>
      <c r="B200" s="70"/>
      <c r="C200" s="65"/>
      <c r="D200" s="65"/>
      <c r="E200" s="28"/>
      <c r="F200" s="29"/>
      <c r="G200" s="29"/>
      <c r="H200" s="19"/>
      <c r="I200" s="105" t="s">
        <v>82</v>
      </c>
      <c r="J200" s="34">
        <v>657</v>
      </c>
      <c r="K200" s="30">
        <v>11</v>
      </c>
      <c r="L200" s="30">
        <v>1</v>
      </c>
      <c r="M200" s="45" t="s">
        <v>140</v>
      </c>
      <c r="N200" s="34">
        <v>100</v>
      </c>
      <c r="O200" s="60">
        <f>O201</f>
        <v>1240.4069999999999</v>
      </c>
      <c r="P200" s="60">
        <f t="shared" ref="P200:U200" si="123">P201</f>
        <v>0</v>
      </c>
      <c r="Q200" s="60">
        <f t="shared" si="123"/>
        <v>0</v>
      </c>
      <c r="R200" s="60">
        <f t="shared" si="123"/>
        <v>1240.4000000000001</v>
      </c>
      <c r="S200" s="60">
        <f t="shared" si="123"/>
        <v>0</v>
      </c>
      <c r="T200" s="60">
        <f t="shared" si="123"/>
        <v>1240.4100000000001</v>
      </c>
      <c r="U200" s="60">
        <f t="shared" si="123"/>
        <v>0</v>
      </c>
    </row>
    <row r="201" spans="1:21" ht="21" customHeight="1">
      <c r="A201" s="18"/>
      <c r="B201" s="70"/>
      <c r="C201" s="65"/>
      <c r="D201" s="65"/>
      <c r="E201" s="28"/>
      <c r="F201" s="29"/>
      <c r="G201" s="29"/>
      <c r="H201" s="19"/>
      <c r="I201" s="105" t="s">
        <v>87</v>
      </c>
      <c r="J201" s="34">
        <v>657</v>
      </c>
      <c r="K201" s="30">
        <v>11</v>
      </c>
      <c r="L201" s="30">
        <v>1</v>
      </c>
      <c r="M201" s="45" t="s">
        <v>140</v>
      </c>
      <c r="N201" s="34">
        <v>110</v>
      </c>
      <c r="O201" s="60">
        <v>1240.4069999999999</v>
      </c>
      <c r="P201" s="60">
        <v>0</v>
      </c>
      <c r="Q201" s="99"/>
      <c r="R201" s="60">
        <v>1240.4000000000001</v>
      </c>
      <c r="S201" s="60">
        <v>0</v>
      </c>
      <c r="T201" s="60">
        <v>1240.4100000000001</v>
      </c>
      <c r="U201" s="60">
        <v>0</v>
      </c>
    </row>
    <row r="202" spans="1:21" ht="33.75" customHeight="1">
      <c r="A202" s="18"/>
      <c r="B202" s="73"/>
      <c r="C202" s="74"/>
      <c r="D202" s="74"/>
      <c r="E202" s="28"/>
      <c r="F202" s="29"/>
      <c r="G202" s="29"/>
      <c r="H202" s="19"/>
      <c r="I202" s="105" t="s">
        <v>7</v>
      </c>
      <c r="J202" s="34">
        <v>657</v>
      </c>
      <c r="K202" s="30">
        <v>11</v>
      </c>
      <c r="L202" s="30">
        <v>1</v>
      </c>
      <c r="M202" s="45" t="s">
        <v>140</v>
      </c>
      <c r="N202" s="34">
        <v>200</v>
      </c>
      <c r="O202" s="60">
        <f>O203</f>
        <v>386.81700000000001</v>
      </c>
      <c r="P202" s="60">
        <f t="shared" ref="P202:U202" si="124">P203</f>
        <v>0</v>
      </c>
      <c r="Q202" s="60">
        <f t="shared" si="124"/>
        <v>0</v>
      </c>
      <c r="R202" s="60">
        <f t="shared" si="124"/>
        <v>148.9</v>
      </c>
      <c r="S202" s="60">
        <f t="shared" si="124"/>
        <v>0</v>
      </c>
      <c r="T202" s="60">
        <f t="shared" si="124"/>
        <v>161.304</v>
      </c>
      <c r="U202" s="60">
        <f t="shared" si="124"/>
        <v>0</v>
      </c>
    </row>
    <row r="203" spans="1:21" ht="33" customHeight="1">
      <c r="A203" s="18"/>
      <c r="B203" s="70"/>
      <c r="C203" s="65"/>
      <c r="D203" s="65"/>
      <c r="E203" s="28"/>
      <c r="F203" s="29"/>
      <c r="G203" s="29"/>
      <c r="H203" s="19"/>
      <c r="I203" s="105" t="s">
        <v>8</v>
      </c>
      <c r="J203" s="34">
        <v>657</v>
      </c>
      <c r="K203" s="30">
        <v>11</v>
      </c>
      <c r="L203" s="30">
        <v>1</v>
      </c>
      <c r="M203" s="45" t="s">
        <v>140</v>
      </c>
      <c r="N203" s="34">
        <v>240</v>
      </c>
      <c r="O203" s="120">
        <f>250+136.817</f>
        <v>386.81700000000001</v>
      </c>
      <c r="P203" s="60">
        <v>0</v>
      </c>
      <c r="Q203" s="99"/>
      <c r="R203" s="60">
        <v>148.9</v>
      </c>
      <c r="S203" s="60">
        <v>0</v>
      </c>
      <c r="T203" s="60">
        <v>161.304</v>
      </c>
      <c r="U203" s="60">
        <v>0</v>
      </c>
    </row>
  </sheetData>
  <autoFilter ref="A12:U203"/>
  <mergeCells count="17">
    <mergeCell ref="R1:U3"/>
    <mergeCell ref="I7:U7"/>
    <mergeCell ref="I10:I11"/>
    <mergeCell ref="J10:N10"/>
    <mergeCell ref="O10:P10"/>
    <mergeCell ref="R10:S10"/>
    <mergeCell ref="T10:U10"/>
    <mergeCell ref="R5:U5"/>
    <mergeCell ref="D40:G40"/>
    <mergeCell ref="E113:G113"/>
    <mergeCell ref="F114:G114"/>
    <mergeCell ref="B13:G13"/>
    <mergeCell ref="B14:G14"/>
    <mergeCell ref="D15:G15"/>
    <mergeCell ref="E16:G16"/>
    <mergeCell ref="D24:G24"/>
    <mergeCell ref="E25:G25"/>
  </mergeCells>
  <pageMargins left="0.59055118110236227" right="0.23622047244094491" top="0.78740157480314965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 </vt:lpstr>
      <vt:lpstr>'Приложение 11 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Заместитель</cp:lastModifiedBy>
  <cp:lastPrinted>2021-02-10T09:03:37Z</cp:lastPrinted>
  <dcterms:created xsi:type="dcterms:W3CDTF">2016-11-12T12:00:17Z</dcterms:created>
  <dcterms:modified xsi:type="dcterms:W3CDTF">2021-02-10T09:03:40Z</dcterms:modified>
</cp:coreProperties>
</file>